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<sst xmlns="http://schemas.openxmlformats.org/spreadsheetml/2006/main" count="114" uniqueCount="102">
  <si>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Grasim Industries Limited (GRASIM.NS)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</si>
  <si>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</si>
  <si>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</si>
  <si>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</si>
  <si>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</si>
  <si>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</si>
  <si>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</si>
  <si>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</si>
  <si>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</si>
  <si>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</si>
  <si>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</si>
  <si>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</si>
  <si>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</si>
  <si>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</si>
  <si>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</si>
  <si>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</si>
  <si>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</si>
  <si>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</si>
  <si>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</si>
  <si>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</si>
  <si>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</si>
  <si>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</si>
  <si>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</si>
  <si>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</si>
  <si>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</si>
  <si>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</si>
  <si>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</si>
  <si>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</si>
  <si>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</si>
  <si>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</si>
  <si>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</si>
  <si>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</si>
  <si>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</si>
  <si>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</si>
  <si>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</si>
  <si>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</si>
  <si>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</si>
  <si>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</si>
  <si>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</si>
  <si>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</si>
  <si>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</si>
  <si>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</si>
  <si>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</si>
  <si>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</si>
  <si>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</si>
  <si>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</si>
  <si>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</si>
  <si>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</si>
  <si>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</si>
  <si>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</si>
  <si>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</si>
  <si>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</si>
  <si>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</si>
  <si>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</si>
  <si>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</si>
  <si>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</si>
  <si>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</si>
  <si>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</si>
  <si>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</si>
  <si>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</si>
  <si>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</si>
  <si>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</si>
  <si>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</si>
  <si>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</si>
  <si>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</si>
  <si>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</si>
  <si>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</si>
  <si>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</si>
  <si>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</si>
  <si>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</si>
  <si>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</si>
  <si>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</si>
  <si>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</si>
  <si>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</si>
  <si>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</si>
  <si>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</si>
  <si>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</si>
  <si>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</si>
  <si>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</si>
  <si>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</si>
  <si>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</si>
  <si>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</si>
  <si>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</si>
  <si>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</si>
  <si>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</si>
  <si>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</si>
  <si>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</si>
  <si>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</si>
  <si>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</si>
  <si>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</si>
  <si>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</si>
  <si>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</si>
  <si>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</si>
  <si>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</si>
  <si>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</si>
  <si>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</si>
  <si>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</si>
  <si>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</si>
  <si>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</si>
  <si>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11.5% of revenue against depreciation of 4.1%.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</si>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</sst>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0.1430180401587764</v>
      </c>
    </row>
    <row r="7" spans="1:2" x14ac:dyDescent="0.25">
      <c r="A7" t="s">
        <v>5</v>
      </c>
      <c r="B7" s="6">
        <v>0.0991856844798943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0.04143860230351653</v>
      </c>
    </row>
    <row r="10" spans="1:2" x14ac:dyDescent="0.25">
      <c r="A10" t="s">
        <v>8</v>
      </c>
      <c r="B10" s="6">
        <v>0.11507484842436004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16.775788931239894</v>
      </c>
    </row>
    <row r="14" spans="1:3" x14ac:dyDescent="0.25">
      <c r="A14" t="s">
        <v>12</v>
      </c>
      <c r="B14" s="6">
        <v>0.08169326973590488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0.57455</v>
      </c>
      <c r="C19" s="8" t="s">
        <v>19</v>
      </c>
    </row>
    <row r="20" spans="1:2" x14ac:dyDescent="0.25">
      <c r="A20" t="s">
        <v>20</v>
      </c>
      <c r="B20" s="10">
        <f>B17+B19*B18</f>
        <v>0.11396400000000001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2176648609792</v>
      </c>
    </row>
    <row r="23" spans="1:2" x14ac:dyDescent="0.25">
      <c r="A23" t="s">
        <v>24</v>
      </c>
      <c r="B23" s="11">
        <v>2278420500000</v>
      </c>
    </row>
    <row r="24" spans="1:2" x14ac:dyDescent="0.25">
      <c r="A24" t="s">
        <v>25</v>
      </c>
      <c r="B24" s="10">
        <f>B22/(B22+B23)</f>
        <v>0.4885779672885084</v>
      </c>
    </row>
    <row r="25" spans="1:2" x14ac:dyDescent="0.25">
      <c r="A25" t="s">
        <v>26</v>
      </c>
      <c r="B25" s="10">
        <f>1-B24</f>
        <v>0.5114220327114916</v>
      </c>
    </row>
    <row r="26" spans="1:2" x14ac:dyDescent="0.25">
      <c r="A26" t="s">
        <v>27</v>
      </c>
      <c r="B26" s="12">
        <f>B24*B20+B25*B21*(1-B8)</f>
        <v>0.08169326973590488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1739245300000</v>
      </c>
      <c r="C29" s="8" t="s">
        <v>30</v>
      </c>
    </row>
    <row r="30" spans="1:2" x14ac:dyDescent="0.25">
      <c r="A30" t="s">
        <v>31</v>
      </c>
      <c r="B30" s="11">
        <v>1960885000000</v>
      </c>
    </row>
    <row r="31" spans="1:2" x14ac:dyDescent="0.25">
      <c r="A31" t="s">
        <v>32</v>
      </c>
      <c r="B31" s="13">
        <v>679137929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0.1430180401587764</v>
      </c>
      <c r="C5" s="10">
        <f>Assumptions!B6</f>
        <v>0.1430180401587764</v>
      </c>
      <c r="D5" s="10">
        <f>Assumptions!B6</f>
        <v>0.1430180401587764</v>
      </c>
      <c r="E5" s="10">
        <f>Assumptions!B6</f>
        <v>0.1430180401587764</v>
      </c>
      <c r="F5" s="10">
        <f>Assumptions!B6</f>
        <v>0.1430180401587764</v>
      </c>
    </row>
    <row r="6" spans="1:6" x14ac:dyDescent="0.25">
      <c r="A6" t="s">
        <v>43</v>
      </c>
      <c r="B6" s="18">
        <f>Assumptions!B29*(1+B5)</f>
        <v>1987988754161.363</v>
      </c>
      <c r="C6" s="18">
        <f>B6*(1+C5)</f>
        <v>2272307009639.2085</v>
      </c>
      <c r="D6" s="18">
        <f>C6*(1+D5)</f>
        <v>2597287904796.858</v>
      </c>
      <c r="E6" s="18">
        <f>D6*(1+E5)</f>
        <v>2968746930668.999</v>
      </c>
      <c r="F6" s="18">
        <f>E6*(1+F5)</f>
        <v>3393331298420.662</v>
      </c>
    </row>
    <row r="7" spans="1:6" x14ac:dyDescent="0.25">
      <c r="A7" t="s">
        <v>5</v>
      </c>
      <c r="B7" s="10">
        <f>Assumptions!B7</f>
        <v>0.0991856844798943</v>
      </c>
      <c r="C7" s="10">
        <f>Assumptions!B7</f>
        <v>0.0991856844798943</v>
      </c>
      <c r="D7" s="10">
        <f>Assumptions!B7</f>
        <v>0.0991856844798943</v>
      </c>
      <c r="E7" s="10">
        <f>Assumptions!B7</f>
        <v>0.0991856844798943</v>
      </c>
      <c r="F7" s="10">
        <f>Assumptions!B7</f>
        <v>0.0991856844798943</v>
      </c>
    </row>
    <row r="8" spans="1:6" x14ac:dyDescent="0.25">
      <c r="A8" t="s">
        <v>44</v>
      </c>
      <c r="B8" s="18">
        <f>B6*B7</f>
        <v>197180025319.82712</v>
      </c>
      <c r="C8" s="18">
        <f>C6*C7</f>
        <v>225380326099.52667</v>
      </c>
      <c r="D8" s="18">
        <f>D6*D7</f>
        <v>257613778628.6269</v>
      </c>
      <c r="E8" s="18">
        <f>E6*E7</f>
        <v>294457196365.99</v>
      </c>
      <c r="F8" s="18">
        <f>F6*F7</f>
        <v>336569887500.90186</v>
      </c>
    </row>
    <row r="9" spans="1:6" x14ac:dyDescent="0.25">
      <c r="A9" t="s">
        <v>45</v>
      </c>
      <c r="B9" s="18">
        <f>B8*(1-Assumptions!B8)</f>
        <v>147490658939.23068</v>
      </c>
      <c r="C9" s="18">
        <f>C8*(1-Assumptions!B8)</f>
        <v>168584483922.44595</v>
      </c>
      <c r="D9" s="18">
        <f>D8*(1-Assumptions!B8)</f>
        <v>192695106414.21292</v>
      </c>
      <c r="E9" s="18">
        <f>E8*(1-Assumptions!B8)</f>
        <v>220253982881.7605</v>
      </c>
      <c r="F9" s="18">
        <f>F8*(1-Assumptions!B8)</f>
        <v>251754275850.6746</v>
      </c>
    </row>
    <row r="10" spans="1:6" x14ac:dyDescent="0.25">
      <c r="A10" t="s">
        <v>46</v>
      </c>
      <c r="B10" s="18">
        <f>B6*Assumptions!B9</f>
        <v>82379475367.55602</v>
      </c>
      <c r="C10" s="18">
        <f>C6*Assumptions!B9</f>
        <v>94161226483.93207</v>
      </c>
      <c r="D10" s="18">
        <f>D6*Assumptions!B9</f>
        <v>107627980554.6107</v>
      </c>
      <c r="E10" s="18">
        <f>E6*Assumptions!B9</f>
        <v>123020723399.77802</v>
      </c>
      <c r="F10" s="18">
        <f>F6*Assumptions!B9</f>
        <v>140614906159.3292</v>
      </c>
    </row>
    <row r="11" spans="1:6" x14ac:dyDescent="0.25">
      <c r="A11" t="s">
        <v>47</v>
      </c>
      <c r="B11" s="18">
        <f>-B6*Assumptions!B10</f>
        <v>-228767504554.4512</v>
      </c>
      <c r="C11" s="18">
        <f>-C6*Assumptions!B10</f>
        <v>-261485384707.84274</v>
      </c>
      <c r="D11" s="18">
        <f>-D6*Assumptions!B10</f>
        <v>-298882511958.9221</v>
      </c>
      <c r="E11" s="18">
        <f>-E6*Assumptions!B10</f>
        <v>-341628103057.01917</v>
      </c>
      <c r="F11" s="18">
        <f>-F6*Assumptions!B10</f>
        <v>-390487084819.39453</v>
      </c>
    </row>
    <row r="12" spans="1:6" x14ac:dyDescent="0.25">
      <c r="A12" t="s">
        <v>48</v>
      </c>
      <c r="B12" s="18">
        <f>-(B6-Assumptions!B29)*Assumptions!B11</f>
        <v>-248743454161.36304</v>
      </c>
      <c r="C12" s="18">
        <f>-(C6-B6)*Assumptions!B11</f>
        <v>-284318255477.84546</v>
      </c>
      <c r="D12" s="18">
        <f>-(D6-C6)*Assumptions!B11</f>
        <v>-324980895157.6494</v>
      </c>
      <c r="E12" s="18">
        <f>-(E6-D6)*Assumptions!B11</f>
        <v>-371459025872.1411</v>
      </c>
      <c r="F12" s="18">
        <f>-(F6-E6)*Assumptions!B11</f>
        <v>-424584367751.6631</v>
      </c>
    </row>
    <row r="13" spans="1:6" x14ac:dyDescent="0.25">
      <c r="A13" s="19" t="s">
        <v>49</v>
      </c>
      <c r="B13" s="20">
        <f>B9+B10+B11+B12</f>
        <v>-247640824409.02756</v>
      </c>
      <c r="C13" s="20">
        <f>C9+C10+C11+C12</f>
        <v>-283057929779.3102</v>
      </c>
      <c r="D13" s="20">
        <f>D9+D10+D11+D12</f>
        <v>-323540320147.7479</v>
      </c>
      <c r="E13" s="20">
        <f>E9+E10+E11+E12</f>
        <v>-369812422647.62177</v>
      </c>
      <c r="F13" s="20">
        <f>F9+F10+F11+F12</f>
        <v>-422702270561.05383</v>
      </c>
    </row>
    <row r="14" spans="1:6" x14ac:dyDescent="0.25">
      <c r="A14" t="s">
        <v>50</v>
      </c>
      <c r="B14" s="21">
        <f>1/(1+Assumptions!$B$26)^(1-0.5*Assumptions!$B$32)</f>
        <v>0.961497005991776</v>
      </c>
      <c r="C14" s="21">
        <f>1/(1+Assumptions!$B$26)^(2-0.5*Assumptions!$B$32)</f>
        <v>0.8888813796784787</v>
      </c>
      <c r="D14" s="21">
        <f>1/(1+Assumptions!$B$26)^(3-0.5*Assumptions!$B$32)</f>
        <v>0.821749940161409</v>
      </c>
      <c r="E14" s="21">
        <f>1/(1+Assumptions!$B$26)^(4-0.5*Assumptions!$B$32)</f>
        <v>0.7596885024181013</v>
      </c>
      <c r="F14" s="21">
        <f>1/(1+Assumptions!$B$26)^(5-0.5*Assumptions!$B$32)</f>
        <v>0.702314162131728</v>
      </c>
    </row>
    <row r="15" spans="1:6" x14ac:dyDescent="0.25">
      <c r="A15" s="19" t="s">
        <v>51</v>
      </c>
      <c r="B15" s="20">
        <f>B13*B14</f>
        <v>-238105911230.6151</v>
      </c>
      <c r="C15" s="20">
        <f>C13*C14</f>
        <v>-251604923151.16718</v>
      </c>
      <c r="D15" s="20">
        <f>D13*D14</f>
        <v>-265869238721.21497</v>
      </c>
      <c r="E15" s="20">
        <f>E13*E14</f>
        <v>-280942245536.7817</v>
      </c>
      <c r="F15" s="20">
        <f>F13*F14</f>
        <v>-296869790980.2655</v>
      </c>
    </row>
    <row r="17" spans="1:2" x14ac:dyDescent="0.25">
      <c r="A17" s="22" t="s">
        <v>52</v>
      </c>
      <c r="B17" s="23">
        <f>SUM(B15:F15)</f>
        <v>-1333392109620.0444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-422702270561.05383</v>
      </c>
    </row>
    <row r="5" spans="1:2" x14ac:dyDescent="0.25">
      <c r="A5" t="s">
        <v>56</v>
      </c>
      <c r="B5" s="18">
        <f>IF(Assumptions!$B$33=0,B4,B4-Forecast!F11-Forecast!F10-Forecast!F12)</f>
        <v>264686858833.13208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0.30602276149331664</v>
      </c>
    </row>
    <row r="7" spans="1:2" x14ac:dyDescent="0.25">
      <c r="A7" t="s">
        <v>58</v>
      </c>
      <c r="B7" s="18">
        <f>-MAX(Forecast!F9,0)*B6</f>
        <v>-81000203471.10675</v>
      </c>
    </row>
    <row r="8" spans="1:2" x14ac:dyDescent="0.25">
      <c r="A8" t="s">
        <v>59</v>
      </c>
      <c r="B8" s="18">
        <f>IF(OR(Assumptions!$B$33=0,Assumptions!B12&lt;=0),B5,MAX(B5+B7,0))</f>
        <v>183686655362.02533</v>
      </c>
    </row>
    <row r="9" spans="1:2" x14ac:dyDescent="0.25">
      <c r="A9" t="s">
        <v>60</v>
      </c>
      <c r="B9" s="18">
        <f>B8*(1+Assumptions!B12)/(Assumptions!B26-Assumptions!B12)</f>
        <v>3321008342315.3765</v>
      </c>
    </row>
    <row r="10" spans="1:2" x14ac:dyDescent="0.25">
      <c r="A10" t="s">
        <v>61</v>
      </c>
      <c r="B10" s="18">
        <f>B9/(1+Assumptions!B26)^(5-0.5*Assumptions!B32)</f>
        <v>2332391191365.7026</v>
      </c>
    </row>
    <row r="11" spans="1:2" x14ac:dyDescent="0.25">
      <c r="A11" t="s">
        <v>62</v>
      </c>
      <c r="B11" s="18">
        <f>Forecast!B17+B10</f>
        <v>998999081745.6582</v>
      </c>
    </row>
    <row r="12" spans="1:2" x14ac:dyDescent="0.25">
      <c r="A12" t="s">
        <v>63</v>
      </c>
      <c r="B12" s="18">
        <f>-Assumptions!B30</f>
        <v>-1960885000000</v>
      </c>
    </row>
    <row r="13" spans="1:2" x14ac:dyDescent="0.25">
      <c r="A13" t="s">
        <v>64</v>
      </c>
      <c r="B13" s="18">
        <f>B11+B12</f>
        <v>-961885918254.3418</v>
      </c>
    </row>
    <row r="14" spans="1:2" x14ac:dyDescent="0.25">
      <c r="A14" s="19" t="s">
        <v>65</v>
      </c>
      <c r="B14" s="24">
        <f>B13/Assumptions!B31</f>
        <v>-1416.3336741781975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477184793660.2311</v>
      </c>
    </row>
    <row r="18" spans="1:2" x14ac:dyDescent="0.25">
      <c r="A18" t="s">
        <v>60</v>
      </c>
      <c r="B18" s="18">
        <f>B17*Assumptions!B13</f>
        <v>8005151379641.298</v>
      </c>
    </row>
    <row r="19" spans="1:2" x14ac:dyDescent="0.25">
      <c r="A19" t="s">
        <v>61</v>
      </c>
      <c r="B19" s="18">
        <f>B18/(1+Assumptions!B26)^(5-0.5*Assumptions!B32)</f>
        <v>5622131183930.425</v>
      </c>
    </row>
    <row r="20" spans="1:2" x14ac:dyDescent="0.25">
      <c r="A20" t="s">
        <v>62</v>
      </c>
      <c r="B20" s="18">
        <f>Forecast!B17+B19</f>
        <v>4288739074310.3804</v>
      </c>
    </row>
    <row r="21" spans="1:2" x14ac:dyDescent="0.25">
      <c r="A21" t="s">
        <v>63</v>
      </c>
      <c r="B21" s="18">
        <f>-Assumptions!B30</f>
        <v>-1960885000000</v>
      </c>
    </row>
    <row r="22" spans="1:2" x14ac:dyDescent="0.25">
      <c r="A22" t="s">
        <v>64</v>
      </c>
      <c r="B22" s="18">
        <f>B20+B21</f>
        <v>2327854074310.3804</v>
      </c>
    </row>
    <row r="23" spans="1:2" x14ac:dyDescent="0.25">
      <c r="A23" s="19" t="s">
        <v>65</v>
      </c>
      <c r="B23" s="25">
        <f>B22/Assumptions!B31</f>
        <v>3427.660236467783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3209.2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-1416.3336741781975</v>
      </c>
    </row>
    <row r="29" spans="1:2" x14ac:dyDescent="0.25">
      <c r="A29" s="19" t="s">
        <v>73</v>
      </c>
      <c r="B29" s="12">
        <f>B28/B26-1</f>
        <v>-1.4413354338084874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0.061693</v>
      </c>
      <c r="B5" s="31">
        <v>-51.50500150957227</v>
      </c>
      <c r="C5" s="31">
        <v>-27.377451970358212</v>
      </c>
      <c r="D5" s="31">
        <v>-3.249902431144155</v>
      </c>
      <c r="E5" s="31">
        <v>20.87764710807062</v>
      </c>
      <c r="F5" s="31">
        <v>45.00519664728611</v>
      </c>
    </row>
    <row r="6" spans="1:6" x14ac:dyDescent="0.25">
      <c r="A6" s="30">
        <v>0.071693</v>
      </c>
      <c r="B6" s="31">
        <v>-858.4171072446704</v>
      </c>
      <c r="C6" s="31">
        <v>-838.5126256330936</v>
      </c>
      <c r="D6" s="31">
        <v>-818.6081440215182</v>
      </c>
      <c r="E6" s="31">
        <v>-798.7036624099435</v>
      </c>
      <c r="F6" s="31">
        <v>-778.7991807983674</v>
      </c>
    </row>
    <row r="7" spans="1:6" x14ac:dyDescent="0.25">
      <c r="A7" s="30">
        <v>0.081693</v>
      </c>
      <c r="B7" s="31">
        <v>-1449.8256721348116</v>
      </c>
      <c r="C7" s="31">
        <v>-1433.0727154015613</v>
      </c>
      <c r="D7" s="32">
        <v>-1416.3197586683136</v>
      </c>
      <c r="E7" s="31">
        <v>-1399.566801935064</v>
      </c>
      <c r="F7" s="31">
        <v>-1382.8138452018143</v>
      </c>
    </row>
    <row r="8" spans="1:6" x14ac:dyDescent="0.25">
      <c r="A8" s="30">
        <v>0.091693</v>
      </c>
      <c r="B8" s="31">
        <v>-1897.194990224871</v>
      </c>
      <c r="C8" s="31">
        <v>-1882.874567072868</v>
      </c>
      <c r="D8" s="31">
        <v>-1868.5541439208664</v>
      </c>
      <c r="E8" s="31">
        <v>-1854.2337207688633</v>
      </c>
      <c r="F8" s="31">
        <v>-1839.913297616862</v>
      </c>
    </row>
    <row r="9" spans="1:6" x14ac:dyDescent="0.25">
      <c r="A9" s="30">
        <v>0.101693</v>
      </c>
      <c r="B9" s="31">
        <v>-2243.820993999754</v>
      </c>
      <c r="C9" s="31">
        <v>-2231.4278731706954</v>
      </c>
      <c r="D9" s="31">
        <v>-2219.0347523416385</v>
      </c>
      <c r="E9" s="31">
        <v>-2206.6416315125803</v>
      </c>
      <c r="F9" s="31">
        <v>-2194.2485106835225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1739245300000</v>
      </c>
      <c r="C5" s="18">
        <v>1471782700000</v>
      </c>
      <c r="D5" s="18">
        <v>1295790000000</v>
      </c>
      <c r="E5" s="18">
        <v>1164666500000</v>
      </c>
      <c r="F5" s="8" t="s">
        <v>84</v>
      </c>
    </row>
    <row r="6" spans="1:6" x14ac:dyDescent="0.25">
      <c r="A6" t="s">
        <v>44</v>
      </c>
      <c r="B6" s="18">
        <v>169377800000</v>
      </c>
      <c r="C6" s="18">
        <v>120769400000</v>
      </c>
      <c r="D6" s="18">
        <v>145177700000</v>
      </c>
      <c r="E6" s="18">
        <v>122595600000</v>
      </c>
      <c r="F6" s="8" t="s">
        <v>85</v>
      </c>
    </row>
    <row r="7" spans="1:6" x14ac:dyDescent="0.25">
      <c r="A7" t="s">
        <v>86</v>
      </c>
      <c r="B7" s="18">
        <v>77259400000</v>
      </c>
      <c r="C7" s="18">
        <v>64537300000</v>
      </c>
      <c r="D7" s="18">
        <v>50013200000</v>
      </c>
      <c r="E7" s="18">
        <v>45290100000</v>
      </c>
      <c r="F7" s="8" t="s">
        <v>87</v>
      </c>
    </row>
    <row r="8" spans="1:6" x14ac:dyDescent="0.25">
      <c r="A8" t="s">
        <v>88</v>
      </c>
      <c r="B8" s="18">
        <v>156263000000</v>
      </c>
      <c r="C8" s="18">
        <v>171813000000</v>
      </c>
      <c r="D8" s="18">
        <v>194850300000</v>
      </c>
      <c r="E8" s="18">
        <v>120361600000</v>
      </c>
      <c r="F8" s="8" t="s">
        <v>89</v>
      </c>
    </row>
    <row r="9" spans="1:6" x14ac:dyDescent="0.25">
      <c r="A9" t="s">
        <v>90</v>
      </c>
      <c r="B9" s="18">
        <v>492653300000</v>
      </c>
      <c r="C9" s="18">
        <v>428870600000</v>
      </c>
      <c r="D9" s="18">
        <v>363760800000</v>
      </c>
      <c r="E9" s="18">
        <v>357553300000</v>
      </c>
      <c r="F9" s="8" t="s">
        <v>91</v>
      </c>
    </row>
    <row r="10" spans="1:6" x14ac:dyDescent="0.25">
      <c r="A10" t="s">
        <v>92</v>
      </c>
      <c r="B10" s="18">
        <v>2278420500000</v>
      </c>
      <c r="C10" s="18">
        <v>1863145700000</v>
      </c>
      <c r="D10" s="18">
        <v>1371439100000</v>
      </c>
      <c r="E10" s="18">
        <v>1030273700000</v>
      </c>
      <c r="F10" s="8" t="s">
        <v>93</v>
      </c>
    </row>
    <row r="11" spans="1:6" x14ac:dyDescent="0.25">
      <c r="A11" t="s">
        <v>94</v>
      </c>
      <c r="B11" s="18">
        <v>317535500000</v>
      </c>
      <c r="C11" s="18">
        <v>282226600000</v>
      </c>
      <c r="D11" s="18">
        <v>269712200000</v>
      </c>
      <c r="E11" s="18">
        <v>224114800000</v>
      </c>
      <c r="F11" s="8" t="s">
        <v>95</v>
      </c>
    </row>
    <row r="12" spans="1:6" x14ac:dyDescent="0.25">
      <c r="A12" t="s">
        <v>32</v>
      </c>
      <c r="B12" s="34">
        <v>679137929</v>
      </c>
      <c r="C12" s="34">
        <v>667700058</v>
      </c>
      <c r="D12" s="34">
        <v>660570757</v>
      </c>
      <c r="E12" s="34">
        <v>659835362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2026-09-19T00:07:47Z</dcterms:modified>
</cp:coreProperties>
</file>