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<sst xmlns="http://schemas.openxmlformats.org/spreadsheetml/2006/main" count="111" uniqueCount="99">
  <si>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Halliburton Company (HAL)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</si>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</sst>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0.030076157483628574</v>
      </c>
    </row>
    <row r="7" spans="1:2" x14ac:dyDescent="0.25">
      <c r="A7" t="s">
        <v>5</v>
      </c>
      <c r="B7" s="6">
        <v>0.15993863605395475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0.04697631465220514</v>
      </c>
    </row>
    <row r="10" spans="1:2" x14ac:dyDescent="0.25">
      <c r="A10" t="s">
        <v>8</v>
      </c>
      <c r="B10" s="6">
        <v>0.05727396364942341</v>
      </c>
    </row>
    <row r="11" spans="1:2" x14ac:dyDescent="0.25">
      <c r="A11" t="s">
        <v>9</v>
      </c>
      <c r="B11" s="6">
        <v>0.18779860345461227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8.03253021433641</v>
      </c>
    </row>
    <row r="14" spans="1:3" x14ac:dyDescent="0.25">
      <c r="A14" t="s">
        <v>12</v>
      </c>
      <c r="B14" s="6">
        <v>0.1626493959433183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0.84523</v>
      </c>
      <c r="C19" s="8" t="s">
        <v>19</v>
      </c>
    </row>
    <row r="20" spans="1:2" x14ac:dyDescent="0.25">
      <c r="A20" t="s">
        <v>20</v>
      </c>
      <c r="B20" s="10">
        <f>B17+B19*B18</f>
        <v>0.09646765000000002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28026505216</v>
      </c>
    </row>
    <row r="23" spans="1:2" x14ac:dyDescent="0.25">
      <c r="A23" t="s">
        <v>24</v>
      </c>
      <c r="B23" s="11">
        <v>8133000000</v>
      </c>
    </row>
    <row r="24" spans="1:2" x14ac:dyDescent="0.25">
      <c r="A24" t="s">
        <v>25</v>
      </c>
      <c r="B24" s="10">
        <f>B22/(B22+B23)</f>
        <v>0.7750798869780641</v>
      </c>
    </row>
    <row r="25" spans="1:2" x14ac:dyDescent="0.25">
      <c r="A25" t="s">
        <v>26</v>
      </c>
      <c r="B25" s="10">
        <f>1-B24</f>
        <v>0.22492011302193593</v>
      </c>
    </row>
    <row r="26" spans="1:2" x14ac:dyDescent="0.25">
      <c r="A26" t="s">
        <v>27</v>
      </c>
      <c r="B26" s="12">
        <f>B24*B20+B25*B21*(1-B8)</f>
        <v>0.08365092598562018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22184000000</v>
      </c>
      <c r="C29" s="8" t="s">
        <v>30</v>
      </c>
    </row>
    <row r="30" spans="1:2" x14ac:dyDescent="0.25">
      <c r="A30" t="s">
        <v>31</v>
      </c>
      <c r="B30" s="11">
        <v>5927000000</v>
      </c>
    </row>
    <row r="31" spans="1:2" x14ac:dyDescent="0.25">
      <c r="A31" t="s">
        <v>32</v>
      </c>
      <c r="B31" s="13">
        <v>853000000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0.030076157483628574</v>
      </c>
      <c r="C5" s="10">
        <f>Assumptions!B6</f>
        <v>0.030076157483628574</v>
      </c>
      <c r="D5" s="10">
        <f>Assumptions!B6</f>
        <v>0.030076157483628574</v>
      </c>
      <c r="E5" s="10">
        <f>Assumptions!B6</f>
        <v>0.030076157483628574</v>
      </c>
      <c r="F5" s="10">
        <f>Assumptions!B6</f>
        <v>0.030076157483628574</v>
      </c>
    </row>
    <row r="6" spans="1:6" x14ac:dyDescent="0.25">
      <c r="A6" t="s">
        <v>43</v>
      </c>
      <c r="B6" s="18">
        <f>Assumptions!B29*(1+B5)</f>
        <v>22851209477.616817</v>
      </c>
      <c r="C6" s="18">
        <f>B6*(1+C5)</f>
        <v>23538486052.557007</v>
      </c>
      <c r="D6" s="18">
        <f>C6*(1+D5)</f>
        <v>24246433265.999905</v>
      </c>
      <c r="E6" s="18">
        <f>D6*(1+E5)</f>
        <v>24975672811.32441</v>
      </c>
      <c r="F6" s="18">
        <f>E6*(1+F5)</f>
        <v>25726845080.057384</v>
      </c>
    </row>
    <row r="7" spans="1:6" x14ac:dyDescent="0.25">
      <c r="A7" t="s">
        <v>5</v>
      </c>
      <c r="B7" s="10">
        <f>Assumptions!B7</f>
        <v>0.15993863605395475</v>
      </c>
      <c r="C7" s="10">
        <f>Assumptions!B7</f>
        <v>0.15993863605395475</v>
      </c>
      <c r="D7" s="10">
        <f>Assumptions!B7</f>
        <v>0.15993863605395475</v>
      </c>
      <c r="E7" s="10">
        <f>Assumptions!B7</f>
        <v>0.15993863605395475</v>
      </c>
      <c r="F7" s="10">
        <f>Assumptions!B7</f>
        <v>0.15993863605395475</v>
      </c>
    </row>
    <row r="8" spans="1:6" x14ac:dyDescent="0.25">
      <c r="A8" t="s">
        <v>44</v>
      </c>
      <c r="B8" s="18">
        <f>B6*B7</f>
        <v>3654791276.0332375</v>
      </c>
      <c r="C8" s="18">
        <f>C6*C7</f>
        <v>3764713354.021005</v>
      </c>
      <c r="D8" s="18">
        <f>D6*D7</f>
        <v>3877941465.7372603</v>
      </c>
      <c r="E8" s="18">
        <f>E6*E7</f>
        <v>3994575043.9730678</v>
      </c>
      <c r="F8" s="18">
        <f>F6*F7</f>
        <v>4114716512.0757747</v>
      </c>
    </row>
    <row r="9" spans="1:6" x14ac:dyDescent="0.25">
      <c r="A9" t="s">
        <v>45</v>
      </c>
      <c r="B9" s="18">
        <f>B8*(1-Assumptions!B8)</f>
        <v>2887285108.066258</v>
      </c>
      <c r="C9" s="18">
        <f>C8*(1-Assumptions!B8)</f>
        <v>2974123549.6765943</v>
      </c>
      <c r="D9" s="18">
        <f>D8*(1-Assumptions!B8)</f>
        <v>3063573757.932436</v>
      </c>
      <c r="E9" s="18">
        <f>E8*(1-Assumptions!B8)</f>
        <v>3155714284.7387238</v>
      </c>
      <c r="F9" s="18">
        <f>F8*(1-Assumptions!B8)</f>
        <v>3250626044.539862</v>
      </c>
    </row>
    <row r="10" spans="1:6" x14ac:dyDescent="0.25">
      <c r="A10" t="s">
        <v>46</v>
      </c>
      <c r="B10" s="18">
        <f>B6*Assumptions!B9</f>
        <v>1073465606.60398</v>
      </c>
      <c r="C10" s="18">
        <f>C6*Assumptions!B9</f>
        <v>1105751327.24146</v>
      </c>
      <c r="D10" s="18">
        <f>D6*Assumptions!B9</f>
        <v>1139008078.2973056</v>
      </c>
      <c r="E10" s="18">
        <f>E6*Assumptions!B9</f>
        <v>1173265064.6353004</v>
      </c>
      <c r="F10" s="18">
        <f>F6*Assumptions!B9</f>
        <v>1208552369.4893115</v>
      </c>
    </row>
    <row r="11" spans="1:6" x14ac:dyDescent="0.25">
      <c r="A11" t="s">
        <v>47</v>
      </c>
      <c r="B11" s="18">
        <f>-B6*Assumptions!B10</f>
        <v>-1308779340.9663854</v>
      </c>
      <c r="C11" s="18">
        <f>-C6*Assumptions!B10</f>
        <v>-1348142394.53661</v>
      </c>
      <c r="D11" s="18">
        <f>-D6*Assumptions!B10</f>
        <v>-1388689337.505049</v>
      </c>
      <c r="E11" s="18">
        <f>-E6*Assumptions!B10</f>
        <v>-1430455776.7156868</v>
      </c>
      <c r="F11" s="18">
        <f>-F6*Assumptions!B10</f>
        <v>-1473478389.929554</v>
      </c>
    </row>
    <row r="12" spans="1:6" x14ac:dyDescent="0.25">
      <c r="A12" t="s">
        <v>48</v>
      </c>
      <c r="B12" s="18">
        <f>-(B6-Assumptions!B29)*Assumptions!B11</f>
        <v>-125301008.10811971</v>
      </c>
      <c r="C12" s="18">
        <f>-(C6-B6)*Assumptions!B11</f>
        <v>-129069580.96083674</v>
      </c>
      <c r="D12" s="18">
        <f>-(D6-C6)*Assumptions!B11</f>
        <v>-132951498.00416052</v>
      </c>
      <c r="E12" s="18">
        <f>-(E6-D6)*Assumptions!B11</f>
        <v>-136950168.19581845</v>
      </c>
      <c r="F12" s="18">
        <f>-(F6-E6)*Assumptions!B11</f>
        <v>-141069103.02188542</v>
      </c>
    </row>
    <row r="13" spans="1:6" x14ac:dyDescent="0.25">
      <c r="A13" s="19" t="s">
        <v>49</v>
      </c>
      <c r="B13" s="20">
        <f>B9+B10+B11+B12</f>
        <v>2526670365.595733</v>
      </c>
      <c r="C13" s="20">
        <f>C9+C10+C11+C12</f>
        <v>2602662901.420608</v>
      </c>
      <c r="D13" s="20">
        <f>D9+D10+D11+D12</f>
        <v>2680941000.720532</v>
      </c>
      <c r="E13" s="20">
        <f>E9+E10+E11+E12</f>
        <v>2761573404.462519</v>
      </c>
      <c r="F13" s="20">
        <f>F9+F10+F11+F12</f>
        <v>2844630921.0777345</v>
      </c>
    </row>
    <row r="14" spans="1:6" x14ac:dyDescent="0.25">
      <c r="A14" t="s">
        <v>50</v>
      </c>
      <c r="B14" s="21">
        <f>1/(1+Assumptions!$B$26)^(1-0.5*Assumptions!$B$32)</f>
        <v>0.9606281231028444</v>
      </c>
      <c r="C14" s="21">
        <f>1/(1+Assumptions!$B$26)^(2-0.5*Assumptions!$B$32)</f>
        <v>0.8864737712738242</v>
      </c>
      <c r="D14" s="21">
        <f>1/(1+Assumptions!$B$26)^(3-0.5*Assumptions!$B$32)</f>
        <v>0.8180436614932468</v>
      </c>
      <c r="E14" s="21">
        <f>1/(1+Assumptions!$B$26)^(4-0.5*Assumptions!$B$32)</f>
        <v>0.7548959188580088</v>
      </c>
      <c r="F14" s="21">
        <f>1/(1+Assumptions!$B$26)^(5-0.5*Assumptions!$B$32)</f>
        <v>0.6966227783835495</v>
      </c>
    </row>
    <row r="15" spans="1:6" x14ac:dyDescent="0.25">
      <c r="A15" s="19" t="s">
        <v>51</v>
      </c>
      <c r="B15" s="20">
        <f>B13*B14</f>
        <v>2427190611.0018067</v>
      </c>
      <c r="C15" s="20">
        <f>C13*C14</f>
        <v>2307192397.5768</v>
      </c>
      <c r="D15" s="20">
        <f>D13*D14</f>
        <v>2193126792.4767933</v>
      </c>
      <c r="E15" s="20">
        <f>E13*E14</f>
        <v>2084700492.655573</v>
      </c>
      <c r="F15" s="20">
        <f>F13*F14</f>
        <v>1981634695.7169268</v>
      </c>
    </row>
    <row r="17" spans="1:2" x14ac:dyDescent="0.25">
      <c r="A17" s="22" t="s">
        <v>52</v>
      </c>
      <c r="B17" s="23">
        <f>SUM(B15:F15)</f>
        <v>10993844989.427898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2844630921.0777345</v>
      </c>
    </row>
    <row r="5" spans="1:2" x14ac:dyDescent="0.25">
      <c r="A5" t="s">
        <v>56</v>
      </c>
      <c r="B5" s="18">
        <f>IF(Assumptions!$B$33=0,B4,B4-Forecast!F11-Forecast!F10-Forecast!F12)</f>
        <v>3250626044.539862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0.15370484381455837</v>
      </c>
    </row>
    <row r="7" spans="1:2" x14ac:dyDescent="0.25">
      <c r="A7" t="s">
        <v>58</v>
      </c>
      <c r="B7" s="18">
        <f>-MAX(Forecast!F9,0)*B6</f>
        <v>-499636968.47553515</v>
      </c>
    </row>
    <row r="8" spans="1:2" x14ac:dyDescent="0.25">
      <c r="A8" t="s">
        <v>59</v>
      </c>
      <c r="B8" s="18">
        <f>IF(OR(Assumptions!$B$33=0,Assumptions!B12&lt;=0),B5,MAX(B5+B7,0))</f>
        <v>2750989076.0643272</v>
      </c>
    </row>
    <row r="9" spans="1:2" x14ac:dyDescent="0.25">
      <c r="A9" t="s">
        <v>60</v>
      </c>
      <c r="B9" s="18">
        <f>B8*(1+Assumptions!B12)/(Assumptions!B26-Assumptions!B12)</f>
        <v>48077055145.85182</v>
      </c>
    </row>
    <row r="10" spans="1:2" x14ac:dyDescent="0.25">
      <c r="A10" t="s">
        <v>61</v>
      </c>
      <c r="B10" s="18">
        <f>B9/(1+Assumptions!B26)^(5-0.5*Assumptions!B32)</f>
        <v>33491571732.20242</v>
      </c>
    </row>
    <row r="11" spans="1:2" x14ac:dyDescent="0.25">
      <c r="A11" t="s">
        <v>62</v>
      </c>
      <c r="B11" s="18">
        <f>Forecast!B17+B10</f>
        <v>44485416721.63032</v>
      </c>
    </row>
    <row r="12" spans="1:2" x14ac:dyDescent="0.25">
      <c r="A12" t="s">
        <v>63</v>
      </c>
      <c r="B12" s="18">
        <f>-Assumptions!B30</f>
        <v>-5927000000</v>
      </c>
    </row>
    <row r="13" spans="1:2" x14ac:dyDescent="0.25">
      <c r="A13" t="s">
        <v>64</v>
      </c>
      <c r="B13" s="18">
        <f>B11+B12</f>
        <v>38558416721.63032</v>
      </c>
    </row>
    <row r="14" spans="1:2" x14ac:dyDescent="0.25">
      <c r="A14" s="19" t="s">
        <v>65</v>
      </c>
      <c r="B14" s="24">
        <f>B13/Assumptions!B31</f>
        <v>45.20330213555723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5323268881.565086</v>
      </c>
    </row>
    <row r="18" spans="1:2" x14ac:dyDescent="0.25">
      <c r="A18" t="s">
        <v>60</v>
      </c>
      <c r="B18" s="18">
        <f>B17*Assumptions!B13</f>
        <v>42759318130.20834</v>
      </c>
    </row>
    <row r="19" spans="1:2" x14ac:dyDescent="0.25">
      <c r="A19" t="s">
        <v>61</v>
      </c>
      <c r="B19" s="18">
        <f>B18/(1+Assumptions!B26)^(5-0.5*Assumptions!B32)</f>
        <v>29787114997.651817</v>
      </c>
    </row>
    <row r="20" spans="1:2" x14ac:dyDescent="0.25">
      <c r="A20" t="s">
        <v>62</v>
      </c>
      <c r="B20" s="18">
        <f>Forecast!B17+B19</f>
        <v>40780959987.07971</v>
      </c>
    </row>
    <row r="21" spans="1:2" x14ac:dyDescent="0.25">
      <c r="A21" t="s">
        <v>63</v>
      </c>
      <c r="B21" s="18">
        <f>-Assumptions!B30</f>
        <v>-5927000000</v>
      </c>
    </row>
    <row r="22" spans="1:2" x14ac:dyDescent="0.25">
      <c r="A22" t="s">
        <v>64</v>
      </c>
      <c r="B22" s="18">
        <f>B20+B21</f>
        <v>34853959987.07971</v>
      </c>
    </row>
    <row r="23" spans="1:2" x14ac:dyDescent="0.25">
      <c r="A23" s="19" t="s">
        <v>65</v>
      </c>
      <c r="B23" s="25">
        <f>B22/Assumptions!B31</f>
        <v>40.86044547137129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33.64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45.20330213555723</v>
      </c>
    </row>
    <row r="29" spans="1:2" x14ac:dyDescent="0.25">
      <c r="A29" s="19" t="s">
        <v>73</v>
      </c>
      <c r="B29" s="12">
        <f>B28/B26-1</f>
        <v>0.34373668655045275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0.063651</v>
      </c>
      <c r="B5" s="31">
        <v>61.206966393007484</v>
      </c>
      <c r="C5" s="31">
        <v>65.69599422223568</v>
      </c>
      <c r="D5" s="31">
        <v>71.32348774688624</v>
      </c>
      <c r="E5" s="31">
        <v>78.59692030895012</v>
      </c>
      <c r="F5" s="31">
        <v>88.37801001813378</v>
      </c>
    </row>
    <row r="6" spans="1:6" x14ac:dyDescent="0.25">
      <c r="A6" s="30">
        <v>0.073651</v>
      </c>
      <c r="B6" s="31">
        <v>49.71240313525457</v>
      </c>
      <c r="C6" s="31">
        <v>52.38119624795053</v>
      </c>
      <c r="D6" s="31">
        <v>55.581059312082864</v>
      </c>
      <c r="E6" s="31">
        <v>59.49448641190037</v>
      </c>
      <c r="F6" s="31">
        <v>64.3984033846461</v>
      </c>
    </row>
    <row r="7" spans="1:6" x14ac:dyDescent="0.25">
      <c r="A7" s="30">
        <v>0.083651</v>
      </c>
      <c r="B7" s="31">
        <v>41.5698704086731</v>
      </c>
      <c r="C7" s="31">
        <v>43.250258361429786</v>
      </c>
      <c r="D7" s="32">
        <v>45.20323840815674</v>
      </c>
      <c r="E7" s="31">
        <v>47.50502313407243</v>
      </c>
      <c r="F7" s="31">
        <v>50.26315545068597</v>
      </c>
    </row>
    <row r="8" spans="1:6" x14ac:dyDescent="0.25">
      <c r="A8" s="30">
        <v>0.093651</v>
      </c>
      <c r="B8" s="31">
        <v>35.50060712420461</v>
      </c>
      <c r="C8" s="31">
        <v>36.59894776087859</v>
      </c>
      <c r="D8" s="31">
        <v>37.84587139618619</v>
      </c>
      <c r="E8" s="31">
        <v>39.27639311205079</v>
      </c>
      <c r="F8" s="31">
        <v>40.937468138704716</v>
      </c>
    </row>
    <row r="9" spans="1:6" x14ac:dyDescent="0.25">
      <c r="A9" s="30">
        <v>0.103651</v>
      </c>
      <c r="B9" s="31">
        <v>30.8028499123517</v>
      </c>
      <c r="C9" s="31">
        <v>31.53795903770191</v>
      </c>
      <c r="D9" s="31">
        <v>32.35697658328062</v>
      </c>
      <c r="E9" s="31">
        <v>33.27699160834605</v>
      </c>
      <c r="F9" s="31">
        <v>34.320071703935504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22184000000</v>
      </c>
      <c r="C5" s="18">
        <v>22944000000</v>
      </c>
      <c r="D5" s="18">
        <v>23018000000</v>
      </c>
      <c r="E5" s="18">
        <v>20297000000</v>
      </c>
      <c r="F5" s="8" t="s">
        <v>84</v>
      </c>
    </row>
    <row r="6" spans="1:6" x14ac:dyDescent="0.25">
      <c r="A6" t="s">
        <v>44</v>
      </c>
      <c r="B6" s="18">
        <v>3091000000</v>
      </c>
      <c r="C6" s="18">
        <v>3938000000</v>
      </c>
      <c r="D6" s="18">
        <v>4083000000</v>
      </c>
      <c r="E6" s="18">
        <v>3073000000</v>
      </c>
      <c r="F6" s="8" t="s">
        <v>85</v>
      </c>
    </row>
    <row r="7" spans="1:6" x14ac:dyDescent="0.25">
      <c r="A7" t="s">
        <v>86</v>
      </c>
      <c r="B7" s="18">
        <v>1136000000</v>
      </c>
      <c r="C7" s="18">
        <v>1079000000</v>
      </c>
      <c r="D7" s="18">
        <v>998000000</v>
      </c>
      <c r="E7" s="18">
        <v>940000000</v>
      </c>
      <c r="F7" s="8" t="s">
        <v>87</v>
      </c>
    </row>
    <row r="8" spans="1:6" x14ac:dyDescent="0.25">
      <c r="A8" t="s">
        <v>88</v>
      </c>
      <c r="B8" s="18">
        <v>1254000000</v>
      </c>
      <c r="C8" s="18">
        <v>1442000000</v>
      </c>
      <c r="D8" s="18">
        <v>1379000000</v>
      </c>
      <c r="E8" s="18">
        <v>1011000000</v>
      </c>
      <c r="F8" s="8" t="s">
        <v>89</v>
      </c>
    </row>
    <row r="9" spans="1:6" x14ac:dyDescent="0.25">
      <c r="A9" t="s">
        <v>90</v>
      </c>
      <c r="B9" s="18">
        <v>-196000000</v>
      </c>
      <c r="C9" s="18">
        <v>103000000</v>
      </c>
      <c r="D9" s="18">
        <v>511000000</v>
      </c>
      <c r="E9" s="18">
        <v>941000000</v>
      </c>
      <c r="F9" s="8" t="s">
        <v>91</v>
      </c>
    </row>
    <row r="10" spans="1:6" x14ac:dyDescent="0.25">
      <c r="A10" t="s">
        <v>92</v>
      </c>
      <c r="B10" s="18">
        <v>8133000000</v>
      </c>
      <c r="C10" s="18">
        <v>8602000000</v>
      </c>
      <c r="D10" s="18">
        <v>8809000000</v>
      </c>
      <c r="E10" s="18">
        <v>8943000000</v>
      </c>
      <c r="F10" s="8" t="s">
        <v>93</v>
      </c>
    </row>
    <row r="11" spans="1:6" x14ac:dyDescent="0.25">
      <c r="A11" t="s">
        <v>94</v>
      </c>
      <c r="B11" s="18">
        <v>2206000000</v>
      </c>
      <c r="C11" s="18">
        <v>2618000000</v>
      </c>
      <c r="D11" s="18">
        <v>2264000000</v>
      </c>
      <c r="E11" s="18">
        <v>2346000000</v>
      </c>
      <c r="F11" s="8" t="s">
        <v>95</v>
      </c>
    </row>
    <row r="12" spans="1:6" x14ac:dyDescent="0.25">
      <c r="A12" t="s">
        <v>32</v>
      </c>
      <c r="B12" s="34">
        <v>853000000</v>
      </c>
      <c r="C12" s="34">
        <v>883000000</v>
      </c>
      <c r="D12" s="34">
        <v>902000000</v>
      </c>
      <c r="E12" s="34">
        <v>908000000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2026-09-19T00:06:43Z</dcterms:modified>
</cp:coreProperties>
</file>