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<sst xmlns="http://schemas.openxmlformats.org/spreadsheetml/2006/main" count="111" uniqueCount="99">
  <si>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Hasbro, Inc. (HAS)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</si>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</sst>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-0.07063068574893083</v>
      </c>
    </row>
    <row r="7" spans="1:2" x14ac:dyDescent="0.25">
      <c r="A7" t="s">
        <v>5</v>
      </c>
      <c r="B7" s="6">
        <v>0.12814414869659596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0.08854238664926783</v>
      </c>
    </row>
    <row r="10" spans="1:2" x14ac:dyDescent="0.25">
      <c r="A10" t="s">
        <v>8</v>
      </c>
      <c r="B10" s="6">
        <v>0.0403782873974262</v>
      </c>
    </row>
    <row r="11" spans="1:2" x14ac:dyDescent="0.25">
      <c r="A11" t="s">
        <v>9</v>
      </c>
      <c r="B11" s="6">
        <v>0.23623154441059294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12.011033713495486</v>
      </c>
    </row>
    <row r="14" spans="1:3" x14ac:dyDescent="0.25">
      <c r="A14" t="s">
        <v>12</v>
      </c>
      <c r="B14" s="6">
        <v>0.08827710828159477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0.64222</v>
      </c>
      <c r="C19" s="8" t="s">
        <v>19</v>
      </c>
    </row>
    <row r="20" spans="1:2" x14ac:dyDescent="0.25">
      <c r="A20" t="s">
        <v>20</v>
      </c>
      <c r="B20" s="10">
        <f>B17+B19*B18</f>
        <v>0.0853021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12351263744</v>
      </c>
    </row>
    <row r="23" spans="1:2" x14ac:dyDescent="0.25">
      <c r="A23" t="s">
        <v>24</v>
      </c>
      <c r="B23" s="11">
        <v>3295500000</v>
      </c>
    </row>
    <row r="24" spans="1:2" x14ac:dyDescent="0.25">
      <c r="A24" t="s">
        <v>25</v>
      </c>
      <c r="B24" s="10">
        <f>B22/(B22+B23)</f>
        <v>0.7893813664014891</v>
      </c>
    </row>
    <row r="25" spans="1:2" x14ac:dyDescent="0.25">
      <c r="A25" t="s">
        <v>26</v>
      </c>
      <c r="B25" s="10">
        <f>1-B24</f>
        <v>0.21061863359851085</v>
      </c>
    </row>
    <row r="26" spans="1:2" x14ac:dyDescent="0.25">
      <c r="A26" t="s">
        <v>27</v>
      </c>
      <c r="B26" s="12">
        <f>B24*B20+B25*B21*(1-B8)</f>
        <v>0.0756519965076468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4701300000</v>
      </c>
      <c r="C29" s="8" t="s">
        <v>30</v>
      </c>
    </row>
    <row r="30" spans="1:2" x14ac:dyDescent="0.25">
      <c r="A30" t="s">
        <v>31</v>
      </c>
      <c r="B30" s="11">
        <v>2413900000</v>
      </c>
    </row>
    <row r="31" spans="1:2" x14ac:dyDescent="0.25">
      <c r="A31" t="s">
        <v>32</v>
      </c>
      <c r="B31" s="13">
        <v>140200000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-0.07063068574893083</v>
      </c>
      <c r="C5" s="10">
        <f>Assumptions!B6</f>
        <v>-0.07063068574893083</v>
      </c>
      <c r="D5" s="10">
        <f>Assumptions!B6</f>
        <v>-0.07063068574893083</v>
      </c>
      <c r="E5" s="10">
        <f>Assumptions!B6</f>
        <v>-0.07063068574893083</v>
      </c>
      <c r="F5" s="10">
        <f>Assumptions!B6</f>
        <v>-0.07063068574893083</v>
      </c>
    </row>
    <row r="6" spans="1:6" x14ac:dyDescent="0.25">
      <c r="A6" t="s">
        <v>43</v>
      </c>
      <c r="B6" s="18">
        <f>Assumptions!B29*(1+B5)</f>
        <v>4369243957.0885515</v>
      </c>
      <c r="C6" s="18">
        <f>B6*(1+C5)</f>
        <v>4060641260.195015</v>
      </c>
      <c r="D6" s="18">
        <f>C6*(1+D5)</f>
        <v>3773835383.407038</v>
      </c>
      <c r="E6" s="18">
        <f>D6*(1+E5)</f>
        <v>3507286802.37342</v>
      </c>
      <c r="F6" s="18">
        <f>E6*(1+F5)</f>
        <v>3259564730.40361</v>
      </c>
    </row>
    <row r="7" spans="1:6" x14ac:dyDescent="0.25">
      <c r="A7" t="s">
        <v>5</v>
      </c>
      <c r="B7" s="10">
        <f>Assumptions!B7</f>
        <v>0.12814414869659596</v>
      </c>
      <c r="C7" s="10">
        <f>Assumptions!B7</f>
        <v>0.12814414869659596</v>
      </c>
      <c r="D7" s="10">
        <f>Assumptions!B7</f>
        <v>0.12814414869659596</v>
      </c>
      <c r="E7" s="10">
        <f>Assumptions!B7</f>
        <v>0.12814414869659596</v>
      </c>
      <c r="F7" s="10">
        <f>Assumptions!B7</f>
        <v>0.12814414869659596</v>
      </c>
    </row>
    <row r="8" spans="1:6" x14ac:dyDescent="0.25">
      <c r="A8" t="s">
        <v>44</v>
      </c>
      <c r="B8" s="18">
        <f>B6*B7</f>
        <v>559893047.3288587</v>
      </c>
      <c r="C8" s="18">
        <f>C6*C7</f>
        <v>520347417.4499628</v>
      </c>
      <c r="D8" s="18">
        <f>D6*D7</f>
        <v>483594922.52778673</v>
      </c>
      <c r="E8" s="18">
        <f>E6*E7</f>
        <v>449438281.52494806</v>
      </c>
      <c r="F8" s="18">
        <f>F6*F7</f>
        <v>417694147.49902</v>
      </c>
    </row>
    <row r="9" spans="1:6" x14ac:dyDescent="0.25">
      <c r="A9" t="s">
        <v>45</v>
      </c>
      <c r="B9" s="18">
        <f>B8*(1-Assumptions!B8)</f>
        <v>442315507.3897984</v>
      </c>
      <c r="C9" s="18">
        <f>C8*(1-Assumptions!B8)</f>
        <v>411074459.7854706</v>
      </c>
      <c r="D9" s="18">
        <f>D8*(1-Assumptions!B8)</f>
        <v>382039988.79695153</v>
      </c>
      <c r="E9" s="18">
        <f>E8*(1-Assumptions!B8)</f>
        <v>355056242.404709</v>
      </c>
      <c r="F9" s="18">
        <f>F8*(1-Assumptions!B8)</f>
        <v>329978376.5242258</v>
      </c>
    </row>
    <row r="10" spans="1:6" x14ac:dyDescent="0.25">
      <c r="A10" t="s">
        <v>46</v>
      </c>
      <c r="B10" s="18">
        <f>B6*Assumptions!B9</f>
        <v>386863287.81351155</v>
      </c>
      <c r="C10" s="18">
        <f>C6*Assumptions!B9</f>
        <v>359538868.5041572</v>
      </c>
      <c r="D10" s="18">
        <f>D6*Assumptions!B9</f>
        <v>334144391.6683139</v>
      </c>
      <c r="E10" s="18">
        <f>E6*Assumptions!B9</f>
        <v>310543544.14562154</v>
      </c>
      <c r="F10" s="18">
        <f>F6*Assumptions!B9</f>
        <v>288609640.6677129</v>
      </c>
    </row>
    <row r="11" spans="1:6" x14ac:dyDescent="0.25">
      <c r="A11" t="s">
        <v>47</v>
      </c>
      <c r="B11" s="18">
        <f>-B6*Assumptions!B10</f>
        <v>-176422588.20878926</v>
      </c>
      <c r="C11" s="18">
        <f>-C6*Assumptions!B10</f>
        <v>-163961739.82200122</v>
      </c>
      <c r="D11" s="18">
        <f>-D6*Assumptions!B10</f>
        <v>-152381009.70178548</v>
      </c>
      <c r="E11" s="18">
        <f>-E6*Assumptions!B10</f>
        <v>-141618234.4914339</v>
      </c>
      <c r="F11" s="18">
        <f>-F6*Assumptions!B10</f>
        <v>-131615641.47475103</v>
      </c>
    </row>
    <row r="12" spans="1:6" x14ac:dyDescent="0.25">
      <c r="A12" t="s">
        <v>48</v>
      </c>
      <c r="B12" s="18">
        <f>-(B6-Assumptions!B29)*Assumptions!B11</f>
        <v>78442111.84784159</v>
      </c>
      <c r="C12" s="18">
        <f>-(C6-B6)*Assumptions!B11</f>
        <v>72901691.69643423</v>
      </c>
      <c r="D12" s="18">
        <f>-(D6-C6)*Assumptions!B11</f>
        <v>67752595.21965797</v>
      </c>
      <c r="E12" s="18">
        <f>-(E6-D6)*Assumptions!B11</f>
        <v>62967182.958023764</v>
      </c>
      <c r="F12" s="18">
        <f>-(F6-E6)*Assumptions!B11</f>
        <v>58519767.64602016</v>
      </c>
    </row>
    <row r="13" spans="1:6" x14ac:dyDescent="0.25">
      <c r="A13" s="19" t="s">
        <v>49</v>
      </c>
      <c r="B13" s="20">
        <f>B9+B10+B11+B12</f>
        <v>731198318.8423624</v>
      </c>
      <c r="C13" s="20">
        <f>C9+C10+C11+C12</f>
        <v>679553280.1640608</v>
      </c>
      <c r="D13" s="20">
        <f>D9+D10+D11+D12</f>
        <v>631555965.9831381</v>
      </c>
      <c r="E13" s="20">
        <f>E9+E10+E11+E12</f>
        <v>586948735.0169204</v>
      </c>
      <c r="F13" s="20">
        <f>F9+F10+F11+F12</f>
        <v>545492143.3632078</v>
      </c>
    </row>
    <row r="14" spans="1:6" x14ac:dyDescent="0.25">
      <c r="A14" t="s">
        <v>50</v>
      </c>
      <c r="B14" s="21">
        <f>1/(1+Assumptions!$B$26)^(1-0.5*Assumptions!$B$32)</f>
        <v>0.9641932930067968</v>
      </c>
      <c r="C14" s="21">
        <f>1/(1+Assumptions!$B$26)^(2-0.5*Assumptions!$B$32)</f>
        <v>0.8963803313127977</v>
      </c>
      <c r="D14" s="21">
        <f>1/(1+Assumptions!$B$26)^(3-0.5*Assumptions!$B$32)</f>
        <v>0.8333367429457705</v>
      </c>
      <c r="E14" s="21">
        <f>1/(1+Assumptions!$B$26)^(4-0.5*Assumptions!$B$32)</f>
        <v>0.7747270917093924</v>
      </c>
      <c r="F14" s="21">
        <f>1/(1+Assumptions!$B$26)^(5-0.5*Assumptions!$B$32)</f>
        <v>0.7202395330689881</v>
      </c>
    </row>
    <row r="15" spans="1:6" x14ac:dyDescent="0.25">
      <c r="A15" s="19" t="s">
        <v>51</v>
      </c>
      <c r="B15" s="20">
        <f>B13*B14</f>
        <v>705016514.8856511</v>
      </c>
      <c r="C15" s="20">
        <f>C13*C14</f>
        <v>609138194.4181592</v>
      </c>
      <c r="D15" s="20">
        <f>D13*D14</f>
        <v>526298791.6803582</v>
      </c>
      <c r="E15" s="20">
        <f>E13*E14</f>
        <v>454725086.46216553</v>
      </c>
      <c r="F15" s="20">
        <f>F13*F14</f>
        <v>392885006.6287183</v>
      </c>
    </row>
    <row r="17" spans="1:2" x14ac:dyDescent="0.25">
      <c r="A17" s="22" t="s">
        <v>52</v>
      </c>
      <c r="B17" s="23">
        <f>SUM(B15:F15)</f>
        <v>2688063594.0750523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545492143.3632078</v>
      </c>
    </row>
    <row r="5" spans="1:2" x14ac:dyDescent="0.25">
      <c r="A5" t="s">
        <v>56</v>
      </c>
      <c r="B5" s="18">
        <f>IF(Assumptions!$B$33=0,B4,B4-Forecast!F11-Forecast!F10-Forecast!F12)</f>
        <v>503297789.60258543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0.28319912700643307</v>
      </c>
    </row>
    <row r="7" spans="1:2" x14ac:dyDescent="0.25">
      <c r="A7" t="s">
        <v>58</v>
      </c>
      <c r="B7" s="18">
        <f>-MAX(Forecast!F9,0)*B6</f>
        <v>-142533494.63971964</v>
      </c>
    </row>
    <row r="8" spans="1:2" x14ac:dyDescent="0.25">
      <c r="A8" t="s">
        <v>59</v>
      </c>
      <c r="B8" s="18">
        <f>IF(OR(Assumptions!$B$33=0,Assumptions!B12&lt;=0),B5,MAX(B5+B7,0))</f>
        <v>360764294.9628658</v>
      </c>
    </row>
    <row r="9" spans="1:2" x14ac:dyDescent="0.25">
      <c r="A9" t="s">
        <v>60</v>
      </c>
      <c r="B9" s="18">
        <f>B8*(1+Assumptions!B12)/(Assumptions!B26-Assumptions!B12)</f>
        <v>7300470422.347759</v>
      </c>
    </row>
    <row r="10" spans="1:2" x14ac:dyDescent="0.25">
      <c r="A10" t="s">
        <v>61</v>
      </c>
      <c r="B10" s="18">
        <f>B9/(1+Assumptions!B26)^(5-0.5*Assumptions!B32)</f>
        <v>5258087408.175709</v>
      </c>
    </row>
    <row r="11" spans="1:2" x14ac:dyDescent="0.25">
      <c r="A11" t="s">
        <v>62</v>
      </c>
      <c r="B11" s="18">
        <f>Forecast!B17+B10</f>
        <v>7946151002.250761</v>
      </c>
    </row>
    <row r="12" spans="1:2" x14ac:dyDescent="0.25">
      <c r="A12" t="s">
        <v>63</v>
      </c>
      <c r="B12" s="18">
        <f>-Assumptions!B30</f>
        <v>-2413900000</v>
      </c>
    </row>
    <row r="13" spans="1:2" x14ac:dyDescent="0.25">
      <c r="A13" t="s">
        <v>64</v>
      </c>
      <c r="B13" s="18">
        <f>B11+B12</f>
        <v>5532251002.250761</v>
      </c>
    </row>
    <row r="14" spans="1:2" x14ac:dyDescent="0.25">
      <c r="A14" s="19" t="s">
        <v>65</v>
      </c>
      <c r="B14" s="24">
        <f>B13/Assumptions!B31</f>
        <v>39.4597075766816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706303788.1667329</v>
      </c>
    </row>
    <row r="18" spans="1:2" x14ac:dyDescent="0.25">
      <c r="A18" t="s">
        <v>60</v>
      </c>
      <c r="B18" s="18">
        <f>B17*Assumptions!B13</f>
        <v>8483438611.640203</v>
      </c>
    </row>
    <row r="19" spans="1:2" x14ac:dyDescent="0.25">
      <c r="A19" t="s">
        <v>61</v>
      </c>
      <c r="B19" s="18">
        <f>B18/(1+Assumptions!B26)^(5-0.5*Assumptions!B32)</f>
        <v>6110107864.467165</v>
      </c>
    </row>
    <row r="20" spans="1:2" x14ac:dyDescent="0.25">
      <c r="A20" t="s">
        <v>62</v>
      </c>
      <c r="B20" s="18">
        <f>Forecast!B17+B19</f>
        <v>8798171458.542217</v>
      </c>
    </row>
    <row r="21" spans="1:2" x14ac:dyDescent="0.25">
      <c r="A21" t="s">
        <v>63</v>
      </c>
      <c r="B21" s="18">
        <f>-Assumptions!B30</f>
        <v>-2413900000</v>
      </c>
    </row>
    <row r="22" spans="1:2" x14ac:dyDescent="0.25">
      <c r="A22" t="s">
        <v>64</v>
      </c>
      <c r="B22" s="18">
        <f>B20+B21</f>
        <v>6384271458.542217</v>
      </c>
    </row>
    <row r="23" spans="1:2" x14ac:dyDescent="0.25">
      <c r="A23" s="19" t="s">
        <v>65</v>
      </c>
      <c r="B23" s="25">
        <f>B22/Assumptions!B31</f>
        <v>45.5368862948803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87.57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39.4597075766816</v>
      </c>
    </row>
    <row r="29" spans="1:2" x14ac:dyDescent="0.25">
      <c r="A29" s="19" t="s">
        <v>73</v>
      </c>
      <c r="B29" s="12">
        <f>B28/B26-1</f>
        <v>-0.5493923994897613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0.055652</v>
      </c>
      <c r="B5" s="31">
        <v>61.083796157526486</v>
      </c>
      <c r="C5" s="31">
        <v>65.02986004012558</v>
      </c>
      <c r="D5" s="31">
        <v>70.2113123637637</v>
      </c>
      <c r="E5" s="31">
        <v>77.35054618222156</v>
      </c>
      <c r="F5" s="31">
        <v>87.86954108209117</v>
      </c>
    </row>
    <row r="6" spans="1:6" x14ac:dyDescent="0.25">
      <c r="A6" s="30">
        <v>0.065652</v>
      </c>
      <c r="B6" s="31">
        <v>47.21072378888077</v>
      </c>
      <c r="C6" s="31">
        <v>48.95595496812015</v>
      </c>
      <c r="D6" s="31">
        <v>51.092925627596415</v>
      </c>
      <c r="E6" s="31">
        <v>53.78645379164349</v>
      </c>
      <c r="F6" s="31">
        <v>57.30889893333201</v>
      </c>
    </row>
    <row r="7" spans="1:6" x14ac:dyDescent="0.25">
      <c r="A7" s="30">
        <v>0.075652</v>
      </c>
      <c r="B7" s="31">
        <v>37.8721077879662</v>
      </c>
      <c r="C7" s="31">
        <v>38.60774526042475</v>
      </c>
      <c r="D7" s="32">
        <v>39.45970430530426</v>
      </c>
      <c r="E7" s="31">
        <v>40.46620501342912</v>
      </c>
      <c r="F7" s="31">
        <v>41.68427102321023</v>
      </c>
    </row>
    <row r="8" spans="1:6" x14ac:dyDescent="0.25">
      <c r="A8" s="30">
        <v>0.085652</v>
      </c>
      <c r="B8" s="31">
        <v>31.144325381957966</v>
      </c>
      <c r="C8" s="31">
        <v>31.37110687736035</v>
      </c>
      <c r="D8" s="31">
        <v>31.61211858447313</v>
      </c>
      <c r="E8" s="31">
        <v>31.871196002032317</v>
      </c>
      <c r="F8" s="31">
        <v>32.15368907982659</v>
      </c>
    </row>
    <row r="9" spans="1:6" x14ac:dyDescent="0.25">
      <c r="A9" s="30">
        <v>0.095652</v>
      </c>
      <c r="B9" s="31">
        <v>26.45007061070651</v>
      </c>
      <c r="C9" s="31">
        <v>26.574472248303895</v>
      </c>
      <c r="D9" s="31">
        <v>26.69887388590127</v>
      </c>
      <c r="E9" s="31">
        <v>26.823275523498648</v>
      </c>
      <c r="F9" s="31">
        <v>26.947677161096024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4701300000</v>
      </c>
      <c r="C5" s="18">
        <v>4135500000</v>
      </c>
      <c r="D5" s="18">
        <v>5003300000</v>
      </c>
      <c r="E5" s="18">
        <v>5856700000</v>
      </c>
      <c r="F5" s="8" t="s">
        <v>84</v>
      </c>
    </row>
    <row r="6" spans="1:6" x14ac:dyDescent="0.25">
      <c r="A6" t="s">
        <v>44</v>
      </c>
      <c r="B6" s="18">
        <v>1058000000</v>
      </c>
      <c r="C6" s="18">
        <v>727400000</v>
      </c>
      <c r="D6" s="18">
        <v>191400000</v>
      </c>
      <c r="E6" s="18">
        <v>429800000</v>
      </c>
      <c r="F6" s="8" t="s">
        <v>85</v>
      </c>
    </row>
    <row r="7" spans="1:6" x14ac:dyDescent="0.25">
      <c r="A7" t="s">
        <v>86</v>
      </c>
      <c r="B7" s="18">
        <v>171300000</v>
      </c>
      <c r="C7" s="18">
        <v>212300000</v>
      </c>
      <c r="D7" s="18">
        <v>659600000</v>
      </c>
      <c r="E7" s="18">
        <v>788100000</v>
      </c>
      <c r="F7" s="8" t="s">
        <v>87</v>
      </c>
    </row>
    <row r="8" spans="1:6" x14ac:dyDescent="0.25">
      <c r="A8" t="s">
        <v>88</v>
      </c>
      <c r="B8" s="18">
        <v>198300000</v>
      </c>
      <c r="C8" s="18">
        <v>197500000</v>
      </c>
      <c r="D8" s="18">
        <v>209300000</v>
      </c>
      <c r="E8" s="18">
        <v>174200000</v>
      </c>
      <c r="F8" s="8" t="s">
        <v>89</v>
      </c>
    </row>
    <row r="9" spans="1:6" x14ac:dyDescent="0.25">
      <c r="A9" t="s">
        <v>90</v>
      </c>
      <c r="B9" s="18">
        <v>310100000</v>
      </c>
      <c r="C9" s="18">
        <v>-84800000</v>
      </c>
      <c r="D9" s="18">
        <v>-201600000</v>
      </c>
      <c r="E9" s="18">
        <v>155300000</v>
      </c>
      <c r="F9" s="8" t="s">
        <v>91</v>
      </c>
    </row>
    <row r="10" spans="1:6" x14ac:dyDescent="0.25">
      <c r="A10" t="s">
        <v>92</v>
      </c>
      <c r="B10" s="18">
        <v>3295500000</v>
      </c>
      <c r="C10" s="18">
        <v>3410600000</v>
      </c>
      <c r="D10" s="18">
        <v>3496300000</v>
      </c>
      <c r="E10" s="18">
        <v>4006400000</v>
      </c>
      <c r="F10" s="8" t="s">
        <v>93</v>
      </c>
    </row>
    <row r="11" spans="1:6" x14ac:dyDescent="0.25">
      <c r="A11" t="s">
        <v>94</v>
      </c>
      <c r="B11" s="18">
        <v>881600000</v>
      </c>
      <c r="C11" s="18">
        <v>694700000</v>
      </c>
      <c r="D11" s="18">
        <v>544800000</v>
      </c>
      <c r="E11" s="18">
        <v>498600000</v>
      </c>
      <c r="F11" s="8" t="s">
        <v>95</v>
      </c>
    </row>
    <row r="12" spans="1:6" x14ac:dyDescent="0.25">
      <c r="A12" t="s">
        <v>32</v>
      </c>
      <c r="B12" s="34">
        <v>140200000</v>
      </c>
      <c r="C12" s="34">
        <v>140300000</v>
      </c>
      <c r="D12" s="34">
        <v>139000000</v>
      </c>
      <c r="E12" s="34">
        <v>138900000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2026-09-19T01:03:07Z</dcterms:modified>
</cp:coreProperties>
</file>