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<sst xmlns="http://schemas.openxmlformats.org/spreadsheetml/2006/main" count="112" uniqueCount="100">
  <si>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HCA Healthcare, Inc. (HCA)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</si>
  <si>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</si>
  <si>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</si>
  <si>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</si>
  <si>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</si>
  <si>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</si>
  <si>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</si>
  <si>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</si>
  <si>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</si>
  <si>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</si>
  <si>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</si>
  <si>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</si>
  <si>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</si>
  <si>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</si>
  <si>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</si>
  <si>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</si>
  <si>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</si>
  <si>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</si>
  <si>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</si>
  <si>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</si>
  <si>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</si>
  <si>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</si>
  <si>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</si>
  <si>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</si>
  <si>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</si>
  <si>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</si>
  <si>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</si>
  <si>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</si>
  <si>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</si>
  <si>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</si>
  <si>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</si>
  <si>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</si>
  <si>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</si>
  <si>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</si>
  <si>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</si>
  <si>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</si>
  <si>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</si>
  <si>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</si>
  <si>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</si>
  <si>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</si>
  <si>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</si>
  <si>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</si>
  <si>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</si>
  <si>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</si>
  <si>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</si>
  <si>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</si>
  <si>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</si>
  <si>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</si>
  <si>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</si>
  <si>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</si>
  <si>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</si>
  <si>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</si>
  <si>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</si>
  <si>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</si>
  <si>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</si>
  <si>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</si>
  <si>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</si>
  <si>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</si>
  <si>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</si>
  <si>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</si>
  <si>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</si>
  <si>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</si>
  <si>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</si>
  <si>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</si>
  <si>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</si>
  <si>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</si>
  <si>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</si>
  <si>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</si>
  <si>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</si>
  <si>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</si>
  <si>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</si>
  <si>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</si>
  <si>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</si>
  <si>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</si>
  <si>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</si>
  <si>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</si>
  <si>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</si>
  <si>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</si>
  <si>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</si>
  <si>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</si>
  <si>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</si>
  <si>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</si>
  <si>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</si>
  <si>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</si>
  <si>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</si>
  <si>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</si>
  <si>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</si>
  <si>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</si>
  <si>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</si>
  <si>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</si>
  <si>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</si>
  <si>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</si>
  <si>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</si>
  <si>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</si>
  <si>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</si>
  <si>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</si>
  <si>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</si>
  <si>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</si>
  <si>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7.0% of revenue against depreciation of 4.8%.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</si>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</sst>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0.07868780037013456</v>
      </c>
    </row>
    <row r="7" spans="1:2" x14ac:dyDescent="0.25">
      <c r="A7" t="s">
        <v>5</v>
      </c>
      <c r="B7" s="6">
        <v>0.1515330238046773</v>
      </c>
    </row>
    <row r="8" spans="1:2" x14ac:dyDescent="0.25">
      <c r="A8" t="s">
        <v>6</v>
      </c>
      <c r="B8" s="6">
        <v>0.2090399004336967</v>
      </c>
    </row>
    <row r="9" spans="1:2" x14ac:dyDescent="0.25">
      <c r="A9" t="s">
        <v>7</v>
      </c>
      <c r="B9" s="6">
        <v>0.04754110288759348</v>
      </c>
    </row>
    <row r="10" spans="1:2" x14ac:dyDescent="0.25">
      <c r="A10" t="s">
        <v>8</v>
      </c>
      <c r="B10" s="6">
        <v>0.07010802325134752</v>
      </c>
    </row>
    <row r="11" spans="1:2" x14ac:dyDescent="0.25">
      <c r="A11" t="s">
        <v>9</v>
      </c>
      <c r="B11" s="6">
        <v>0.018811002661934337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9.055840202479338</v>
      </c>
    </row>
    <row r="14" spans="1:3" x14ac:dyDescent="0.25">
      <c r="A14" t="s">
        <v>12</v>
      </c>
      <c r="B14" s="6">
        <v>0.20428507244444172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1.0730300000000002</v>
      </c>
      <c r="C19" s="8" t="s">
        <v>19</v>
      </c>
    </row>
    <row r="20" spans="1:2" x14ac:dyDescent="0.25">
      <c r="A20" t="s">
        <v>20</v>
      </c>
      <c r="B20" s="10">
        <f>B17+B19*B18</f>
        <v>0.10899665000000001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92599853056</v>
      </c>
    </row>
    <row r="23" spans="1:2" x14ac:dyDescent="0.25">
      <c r="A23" t="s">
        <v>24</v>
      </c>
      <c r="B23" s="11">
        <v>48697000000</v>
      </c>
    </row>
    <row r="24" spans="1:2" x14ac:dyDescent="0.25">
      <c r="A24" t="s">
        <v>25</v>
      </c>
      <c r="B24" s="10">
        <f>B22/(B22+B23)</f>
        <v>0.6553567970781347</v>
      </c>
    </row>
    <row r="25" spans="1:2" x14ac:dyDescent="0.25">
      <c r="A25" t="s">
        <v>26</v>
      </c>
      <c r="B25" s="10">
        <f>1-B24</f>
        <v>0.34464320292186534</v>
      </c>
    </row>
    <row r="26" spans="1:2" x14ac:dyDescent="0.25">
      <c r="A26" t="s">
        <v>27</v>
      </c>
      <c r="B26" s="12">
        <f>B24*B20+B25*B21*(1-B8)</f>
        <v>0.08505619456070093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75600000000</v>
      </c>
      <c r="C29" s="8" t="s">
        <v>30</v>
      </c>
    </row>
    <row r="30" spans="1:2" x14ac:dyDescent="0.25">
      <c r="A30" t="s">
        <v>31</v>
      </c>
      <c r="B30" s="11">
        <v>47657000000</v>
      </c>
    </row>
    <row r="31" spans="1:2" x14ac:dyDescent="0.25">
      <c r="A31" t="s">
        <v>32</v>
      </c>
      <c r="B31" s="13">
        <v>239495000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0.07868780037013456</v>
      </c>
      <c r="C5" s="10">
        <f>Assumptions!B6</f>
        <v>0.07868780037013456</v>
      </c>
      <c r="D5" s="10">
        <f>Assumptions!B6</f>
        <v>0.07868780037013456</v>
      </c>
      <c r="E5" s="10">
        <f>Assumptions!B6</f>
        <v>0.07868780037013456</v>
      </c>
      <c r="F5" s="10">
        <f>Assumptions!B6</f>
        <v>0.07868780037013456</v>
      </c>
    </row>
    <row r="6" spans="1:6" x14ac:dyDescent="0.25">
      <c r="A6" t="s">
        <v>43</v>
      </c>
      <c r="B6" s="18">
        <f>Assumptions!B29*(1+B5)</f>
        <v>81548797707.98218</v>
      </c>
      <c r="C6" s="18">
        <f>B6*(1+C5)</f>
        <v>87965693222.45236</v>
      </c>
      <c r="D6" s="18">
        <f>C6*(1+D5)</f>
        <v>94887520130.1612</v>
      </c>
      <c r="E6" s="18">
        <f>D6*(1+E5)</f>
        <v>102354010371.78044</v>
      </c>
      <c r="F6" s="18">
        <f>E6*(1+F5)</f>
        <v>110408022306.99779</v>
      </c>
    </row>
    <row r="7" spans="1:6" x14ac:dyDescent="0.25">
      <c r="A7" t="s">
        <v>5</v>
      </c>
      <c r="B7" s="10">
        <f>Assumptions!B7</f>
        <v>0.1515330238046773</v>
      </c>
      <c r="C7" s="10">
        <f>Assumptions!B7</f>
        <v>0.1515330238046773</v>
      </c>
      <c r="D7" s="10">
        <f>Assumptions!B7</f>
        <v>0.1515330238046773</v>
      </c>
      <c r="E7" s="10">
        <f>Assumptions!B7</f>
        <v>0.1515330238046773</v>
      </c>
      <c r="F7" s="10">
        <f>Assumptions!B7</f>
        <v>0.1515330238046773</v>
      </c>
    </row>
    <row r="8" spans="1:6" x14ac:dyDescent="0.25">
      <c r="A8" t="s">
        <v>44</v>
      </c>
      <c r="B8" s="18">
        <f>B6*B7</f>
        <v>12357335904.326479</v>
      </c>
      <c r="C8" s="18">
        <f>C6*C7</f>
        <v>13329707485.072815</v>
      </c>
      <c r="D8" s="18">
        <f>D6*D7</f>
        <v>14378592846.650515</v>
      </c>
      <c r="E8" s="18">
        <f>E6*E7</f>
        <v>15510012690.171194</v>
      </c>
      <c r="F8" s="18">
        <f>F6*F7</f>
        <v>16730461472.47364</v>
      </c>
    </row>
    <row r="9" spans="1:6" x14ac:dyDescent="0.25">
      <c r="A9" t="s">
        <v>45</v>
      </c>
      <c r="B9" s="18">
        <f>B8*(1-Assumptions!B8)</f>
        <v>9774159637.260326</v>
      </c>
      <c r="C9" s="18">
        <f>C8*(1-Assumptions!B8)</f>
        <v>10543266759.582891</v>
      </c>
      <c r="D9" s="18">
        <f>D8*(1-Assumptions!B8)</f>
        <v>11372893229.610027</v>
      </c>
      <c r="E9" s="18">
        <f>E8*(1-Assumptions!B8)</f>
        <v>12267801181.692436</v>
      </c>
      <c r="F9" s="18">
        <f>F8*(1-Assumptions!B8)</f>
        <v>13233127472.057953</v>
      </c>
    </row>
    <row r="10" spans="1:6" x14ac:dyDescent="0.25">
      <c r="A10" t="s">
        <v>46</v>
      </c>
      <c r="B10" s="18">
        <f>B6*Assumptions!B9</f>
        <v>3876919782.194728</v>
      </c>
      <c r="C10" s="18">
        <f>C6*Assumptions!B9</f>
        <v>4181986072.067092</v>
      </c>
      <c r="D10" s="18">
        <f>D6*Assumptions!B9</f>
        <v>4511057357.256591</v>
      </c>
      <c r="E10" s="18">
        <f>E6*Assumptions!B9</f>
        <v>4866022538.042624</v>
      </c>
      <c r="F10" s="18">
        <f>F6*Assumptions!B9</f>
        <v>5248919148.112698</v>
      </c>
    </row>
    <row r="11" spans="1:6" x14ac:dyDescent="0.25">
      <c r="A11" t="s">
        <v>47</v>
      </c>
      <c r="B11" s="18">
        <f>-B6*Assumptions!B10</f>
        <v>-5717225005.830649</v>
      </c>
      <c r="C11" s="18">
        <f>-C6*Assumptions!B10</f>
        <v>-6167100865.760593</v>
      </c>
      <c r="D11" s="18">
        <f>-D6*Assumptions!B10</f>
        <v>-6652376467.548047</v>
      </c>
      <c r="E11" s="18">
        <f>-E6*Assumptions!B10</f>
        <v>-7175837339.013448</v>
      </c>
      <c r="F11" s="18">
        <f>-F6*Assumptions!B10</f>
        <v>-7740488195.034296</v>
      </c>
    </row>
    <row r="12" spans="1:6" x14ac:dyDescent="0.25">
      <c r="A12" t="s">
        <v>48</v>
      </c>
      <c r="B12" s="18">
        <f>-(B6-Assumptions!B29)*Assumptions!B11</f>
        <v>-111902849.52016163</v>
      </c>
      <c r="C12" s="18">
        <f>-(C6-B6)*Assumptions!B11</f>
        <v>-120708238.60405315</v>
      </c>
      <c r="D12" s="18">
        <f>-(D6-C6)*Assumptions!B11</f>
        <v>-130206504.38635956</v>
      </c>
      <c r="E12" s="18">
        <f>-(E6-D6)*Assumptions!B11</f>
        <v>-140452167.81040642</v>
      </c>
      <c r="F12" s="18">
        <f>-(F6-E6)*Assumptions!B11</f>
        <v>-151504039.9526244</v>
      </c>
    </row>
    <row r="13" spans="1:6" x14ac:dyDescent="0.25">
      <c r="A13" s="19" t="s">
        <v>49</v>
      </c>
      <c r="B13" s="20">
        <f>B9+B10+B11+B12</f>
        <v>7821951564.104244</v>
      </c>
      <c r="C13" s="20">
        <f>C9+C10+C11+C12</f>
        <v>8437443727.285336</v>
      </c>
      <c r="D13" s="20">
        <f>D9+D10+D11+D12</f>
        <v>9101367614.932213</v>
      </c>
      <c r="E13" s="20">
        <f>E9+E10+E11+E12</f>
        <v>9817534212.91121</v>
      </c>
      <c r="F13" s="20">
        <f>F9+F10+F11+F12</f>
        <v>10590054385.18373</v>
      </c>
    </row>
    <row r="14" spans="1:6" x14ac:dyDescent="0.25">
      <c r="A14" t="s">
        <v>50</v>
      </c>
      <c r="B14" s="21">
        <f>1/(1+Assumptions!$B$26)^(1-0.5*Assumptions!$B$32)</f>
        <v>0.9600058613782524</v>
      </c>
      <c r="C14" s="21">
        <f>1/(1+Assumptions!$B$26)^(2-0.5*Assumptions!$B$32)</f>
        <v>0.8847522056375368</v>
      </c>
      <c r="D14" s="21">
        <f>1/(1+Assumptions!$B$26)^(3-0.5*Assumptions!$B$32)</f>
        <v>0.8153975896112368</v>
      </c>
      <c r="E14" s="21">
        <f>1/(1+Assumptions!$B$26)^(4-0.5*Assumptions!$B$32)</f>
        <v>0.751479594972831</v>
      </c>
      <c r="F14" s="21">
        <f>1/(1+Assumptions!$B$26)^(5-0.5*Assumptions!$B$32)</f>
        <v>0.6925720517885963</v>
      </c>
    </row>
    <row r="15" spans="1:6" x14ac:dyDescent="0.25">
      <c r="A15" s="19" t="s">
        <v>51</v>
      </c>
      <c r="B15" s="20">
        <f>B13*B14</f>
        <v>7509119348.956863</v>
      </c>
      <c r="C15" s="20">
        <f>C13*C14</f>
        <v>7465046947.658299</v>
      </c>
      <c r="D15" s="20">
        <f>D13*D14</f>
        <v>7421233215.381497</v>
      </c>
      <c r="E15" s="20">
        <f>E13*E14</f>
        <v>7377676633.950427</v>
      </c>
      <c r="F15" s="20">
        <f>F13*F14</f>
        <v>7334375694.099517</v>
      </c>
    </row>
    <row r="17" spans="1:2" x14ac:dyDescent="0.25">
      <c r="A17" s="22" t="s">
        <v>52</v>
      </c>
      <c r="B17" s="23">
        <f>SUM(B15:F15)</f>
        <v>37107451840.0466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10590054385.18373</v>
      </c>
    </row>
    <row r="5" spans="1:2" x14ac:dyDescent="0.25">
      <c r="A5" t="s">
        <v>56</v>
      </c>
      <c r="B5" s="18">
        <f>IF(Assumptions!$B$33=0,B4,B4-Forecast!F11-Forecast!F10-Forecast!F12)</f>
        <v>13233127472.057953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0.12237800687467809</v>
      </c>
    </row>
    <row r="7" spans="1:2" x14ac:dyDescent="0.25">
      <c r="A7" t="s">
        <v>58</v>
      </c>
      <c r="B7" s="18">
        <f>-MAX(Forecast!F9,0)*B6</f>
        <v>-1619443764.7489996</v>
      </c>
    </row>
    <row r="8" spans="1:2" x14ac:dyDescent="0.25">
      <c r="A8" t="s">
        <v>59</v>
      </c>
      <c r="B8" s="18">
        <f>IF(OR(Assumptions!$B$33=0,Assumptions!B12&lt;=0),B5,MAX(B5+B7,0))</f>
        <v>11613683707.308952</v>
      </c>
    </row>
    <row r="9" spans="1:2" x14ac:dyDescent="0.25">
      <c r="A9" t="s">
        <v>60</v>
      </c>
      <c r="B9" s="18">
        <f>B8*(1+Assumptions!B12)/(Assumptions!B26-Assumptions!B12)</f>
        <v>198214786785.39734</v>
      </c>
    </row>
    <row r="10" spans="1:2" x14ac:dyDescent="0.25">
      <c r="A10" t="s">
        <v>61</v>
      </c>
      <c r="B10" s="18">
        <f>B9/(1+Assumptions!B26)^(5-0.5*Assumptions!B32)</f>
        <v>137278021578.80177</v>
      </c>
    </row>
    <row r="11" spans="1:2" x14ac:dyDescent="0.25">
      <c r="A11" t="s">
        <v>62</v>
      </c>
      <c r="B11" s="18">
        <f>Forecast!B17+B10</f>
        <v>174385473418.8484</v>
      </c>
    </row>
    <row r="12" spans="1:2" x14ac:dyDescent="0.25">
      <c r="A12" t="s">
        <v>63</v>
      </c>
      <c r="B12" s="18">
        <f>-Assumptions!B30</f>
        <v>-47657000000</v>
      </c>
    </row>
    <row r="13" spans="1:2" x14ac:dyDescent="0.25">
      <c r="A13" t="s">
        <v>64</v>
      </c>
      <c r="B13" s="18">
        <f>B11+B12</f>
        <v>126728473418.84839</v>
      </c>
    </row>
    <row r="14" spans="1:2" x14ac:dyDescent="0.25">
      <c r="A14" s="19" t="s">
        <v>65</v>
      </c>
      <c r="B14" s="24">
        <f>B13/Assumptions!B31</f>
        <v>529.148723016549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21979380620.586338</v>
      </c>
    </row>
    <row r="18" spans="1:2" x14ac:dyDescent="0.25">
      <c r="A18" t="s">
        <v>60</v>
      </c>
      <c r="B18" s="18">
        <f>B17*Assumptions!B13</f>
        <v>199041758649.50104</v>
      </c>
    </row>
    <row r="19" spans="1:2" x14ac:dyDescent="0.25">
      <c r="A19" t="s">
        <v>61</v>
      </c>
      <c r="B19" s="18">
        <f>B18/(1+Assumptions!B26)^(5-0.5*Assumptions!B32)</f>
        <v>137850759179.4955</v>
      </c>
    </row>
    <row r="20" spans="1:2" x14ac:dyDescent="0.25">
      <c r="A20" t="s">
        <v>62</v>
      </c>
      <c r="B20" s="18">
        <f>Forecast!B17+B19</f>
        <v>174958211019.5421</v>
      </c>
    </row>
    <row r="21" spans="1:2" x14ac:dyDescent="0.25">
      <c r="A21" t="s">
        <v>63</v>
      </c>
      <c r="B21" s="18">
        <f>-Assumptions!B30</f>
        <v>-47657000000</v>
      </c>
    </row>
    <row r="22" spans="1:2" x14ac:dyDescent="0.25">
      <c r="A22" t="s">
        <v>64</v>
      </c>
      <c r="B22" s="18">
        <f>B20+B21</f>
        <v>127301211019.54211</v>
      </c>
    </row>
    <row r="23" spans="1:2" x14ac:dyDescent="0.25">
      <c r="A23" s="19" t="s">
        <v>65</v>
      </c>
      <c r="B23" s="25">
        <f>B22/Assumptions!B31</f>
        <v>531.5401616716094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427.71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529.148723016549</v>
      </c>
    </row>
    <row r="29" spans="1:2" x14ac:dyDescent="0.25">
      <c r="A29" s="19" t="s">
        <v>73</v>
      </c>
      <c r="B29" s="12">
        <f>B28/B26-1</f>
        <v>0.2371670594948656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0.065056</v>
      </c>
      <c r="B5" s="31">
        <v>745.119371406528</v>
      </c>
      <c r="C5" s="31">
        <v>813.0980259728319</v>
      </c>
      <c r="D5" s="31">
        <v>897.7933379111004</v>
      </c>
      <c r="E5" s="31">
        <v>1006.3581444126704</v>
      </c>
      <c r="F5" s="31">
        <v>1150.7049560727469</v>
      </c>
    </row>
    <row r="6" spans="1:6" x14ac:dyDescent="0.25">
      <c r="A6" s="30">
        <v>0.075056</v>
      </c>
      <c r="B6" s="31">
        <v>584.3388154394935</v>
      </c>
      <c r="C6" s="31">
        <v>626.3441779565245</v>
      </c>
      <c r="D6" s="31">
        <v>676.5461385091744</v>
      </c>
      <c r="E6" s="31">
        <v>737.6735005982933</v>
      </c>
      <c r="F6" s="31">
        <v>813.8175619831932</v>
      </c>
    </row>
    <row r="7" spans="1:6" x14ac:dyDescent="0.25">
      <c r="A7" s="30">
        <v>0.085056</v>
      </c>
      <c r="B7" s="31">
        <v>469.67722678225687</v>
      </c>
      <c r="C7" s="31">
        <v>497.2006670169181</v>
      </c>
      <c r="D7" s="32">
        <v>529.1511116187671</v>
      </c>
      <c r="E7" s="31">
        <v>566.7346973486992</v>
      </c>
      <c r="F7" s="31">
        <v>611.639475927212</v>
      </c>
    </row>
    <row r="8" spans="1:6" x14ac:dyDescent="0.25">
      <c r="A8" s="30">
        <v>0.095056</v>
      </c>
      <c r="B8" s="31">
        <v>383.841431697448</v>
      </c>
      <c r="C8" s="31">
        <v>402.6310351687547</v>
      </c>
      <c r="D8" s="31">
        <v>423.9744326924305</v>
      </c>
      <c r="E8" s="31">
        <v>448.46045405797383</v>
      </c>
      <c r="F8" s="31">
        <v>476.8740226307095</v>
      </c>
    </row>
    <row r="9" spans="1:6" x14ac:dyDescent="0.25">
      <c r="A9" s="30">
        <v>0.105056</v>
      </c>
      <c r="B9" s="31">
        <v>317.2199375580297</v>
      </c>
      <c r="C9" s="31">
        <v>330.43290770030177</v>
      </c>
      <c r="D9" s="31">
        <v>345.1885791551462</v>
      </c>
      <c r="E9" s="31">
        <v>361.7952619802345</v>
      </c>
      <c r="F9" s="31">
        <v>380.64928440660515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75600000000</v>
      </c>
      <c r="C5" s="18">
        <v>70603000000</v>
      </c>
      <c r="D5" s="18">
        <v>64968000000</v>
      </c>
      <c r="E5" s="18">
        <v>60233000000</v>
      </c>
      <c r="F5" s="8" t="s">
        <v>84</v>
      </c>
    </row>
    <row r="6" spans="1:6" x14ac:dyDescent="0.25">
      <c r="A6" t="s">
        <v>44</v>
      </c>
      <c r="B6" s="18">
        <v>11965000000</v>
      </c>
      <c r="C6" s="18">
        <v>10547000000</v>
      </c>
      <c r="D6" s="18">
        <v>9627000000</v>
      </c>
      <c r="E6" s="18">
        <v>9053000000</v>
      </c>
      <c r="F6" s="8" t="s">
        <v>85</v>
      </c>
    </row>
    <row r="7" spans="1:6" x14ac:dyDescent="0.25">
      <c r="A7" t="s">
        <v>86</v>
      </c>
      <c r="B7" s="18">
        <v>3523000000</v>
      </c>
      <c r="C7" s="18">
        <v>3312000000</v>
      </c>
      <c r="D7" s="18">
        <v>3077000000</v>
      </c>
      <c r="E7" s="18">
        <v>2969000000</v>
      </c>
      <c r="F7" s="8" t="s">
        <v>87</v>
      </c>
    </row>
    <row r="8" spans="1:6" x14ac:dyDescent="0.25">
      <c r="A8" t="s">
        <v>88</v>
      </c>
      <c r="B8" s="18">
        <v>4944000000</v>
      </c>
      <c r="C8" s="18">
        <v>4875000000</v>
      </c>
      <c r="D8" s="18">
        <v>4744000000</v>
      </c>
      <c r="E8" s="18">
        <v>4395000000</v>
      </c>
      <c r="F8" s="8" t="s">
        <v>89</v>
      </c>
    </row>
    <row r="9" spans="1:6" x14ac:dyDescent="0.25">
      <c r="A9" t="s">
        <v>90</v>
      </c>
      <c r="B9" s="18">
        <v>-418000000</v>
      </c>
      <c r="C9" s="18">
        <v>106000000</v>
      </c>
      <c r="D9" s="18">
        <v>457000000</v>
      </c>
      <c r="E9" s="18">
        <v>1152000000</v>
      </c>
      <c r="F9" s="8" t="s">
        <v>91</v>
      </c>
    </row>
    <row r="10" spans="1:6" x14ac:dyDescent="0.25">
      <c r="A10" t="s">
        <v>92</v>
      </c>
      <c r="B10" s="18">
        <v>48697000000</v>
      </c>
      <c r="C10" s="18">
        <v>45237000000</v>
      </c>
      <c r="D10" s="18">
        <v>41859000000</v>
      </c>
      <c r="E10" s="18">
        <v>40200000000</v>
      </c>
      <c r="F10" s="8" t="s">
        <v>93</v>
      </c>
    </row>
    <row r="11" spans="1:6" x14ac:dyDescent="0.25">
      <c r="A11" t="s">
        <v>94</v>
      </c>
      <c r="B11" s="18">
        <v>1040000000</v>
      </c>
      <c r="C11" s="18">
        <v>1933000000</v>
      </c>
      <c r="D11" s="18">
        <v>935000000</v>
      </c>
      <c r="E11" s="18">
        <v>908000000</v>
      </c>
      <c r="F11" s="8" t="s">
        <v>95</v>
      </c>
    </row>
    <row r="12" spans="1:6" x14ac:dyDescent="0.25">
      <c r="A12" t="s">
        <v>32</v>
      </c>
      <c r="B12" s="34">
        <v>239495000</v>
      </c>
      <c r="C12" s="34">
        <v>261806000</v>
      </c>
      <c r="D12" s="34">
        <v>276412000</v>
      </c>
      <c r="E12" s="34">
        <v>294666000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2026-09-19T00:07:45Z</dcterms:modified>
</cp:coreProperties>
</file>