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<sst xmlns="http://schemas.openxmlformats.org/spreadsheetml/2006/main" count="113" uniqueCount="101">
  <si>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HDFC Bank Limited (HDFCBANK.NS)</t>
  </si>
  <si>
    <t>DCF Studio - Base case</t>
  </si>
  <si>
    <t>Blue figures on a cream fill are inputs. Every other figure is a formula - change an input and the model reprices. Currency figures are INR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</si>
  <si>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</si>
  <si>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</si>
  <si>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</si>
  <si>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</si>
  <si>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</si>
  <si>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</si>
  <si>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</si>
  <si>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</si>
  <si>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</si>
  <si>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</si>
  <si>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</si>
  <si>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</si>
  <si>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</si>
  <si>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INR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</si>
  <si>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</si>
  <si>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</si>
  <si>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</si>
  <si>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</si>
  <si>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</si>
  <si>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Implied cost of debt of 26.6% is not a credible funding cost, so risk-free + 2bp is assumed instead. Interest expense and reported debt are measuring different things - common for banks, whose interest expense includes deposits that total debt excludes.</t>
  </si>
  <si>
    <t>Market capitalisation (INR m)</t>
  </si>
  <si>
    <t>Total debt (INR m)</t>
  </si>
  <si>
    <t>Equity weight</t>
  </si>
  <si>
    <t>Debt weight</t>
  </si>
  <si>
    <t>WACC</t>
  </si>
  <si>
    <t>Base year</t>
  </si>
  <si>
    <t>Revenue, last reported year (INR m)</t>
  </si>
  <si>
    <t>Fiscal year ended 2026-03-31</t>
  </si>
  <si>
    <t>Net debt (INR m)</t>
  </si>
  <si>
    <t>Diluted shares</t>
  </si>
  <si>
    <t>Mid-year discounting (1 = yes, 0 = no)</t>
  </si>
  <si>
    <t>Terminal year on a steady-state footing (1 = yes, 0 = no)</t>
  </si>
  <si>
    <t>Forecast cashflows (INR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</si>
  <si>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</si>
  <si>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</si>
  <si>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</si>
  <si>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</si>
  <si>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</si>
  <si>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</si>
  <si>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</si>
  <si>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</si>
  <si>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</si>
  <si>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</si>
  <si>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</si>
  <si>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</si>
  <si>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</si>
  <si>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</si>
  <si>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</si>
  <si>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</si>
  <si>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</si>
  <si>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(INR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</si>
  <si>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</si>
  <si>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</si>
  <si>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</si>
  <si>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</si>
  <si>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</si>
  <si>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</si>
  <si>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</si>
  <si>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</si>
  <si>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</si>
  <si>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</si>
  <si>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</si>
  <si>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</si>
  <si>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</si>
  <si>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</si>
  <si>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</si>
  <si>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(INR)</t>
  </si>
  <si>
    <t>Conversion, INR to INR</t>
  </si>
  <si>
    <t>Same currency, no conversion</t>
  </si>
  <si>
    <t>Value per share (INR)</t>
  </si>
  <si>
    <t>Implied upside</t>
  </si>
  <si>
    <t>Value per share (INR)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</si>
  <si>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</si>
  <si>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(INR m, except shares)</t>
  </si>
  <si>
    <t>What the model was built from. "derived" means the figure was not reported and was computed - the note says how.</t>
  </si>
  <si>
    <t>Fiscal year end</t>
  </si>
  <si>
    <t>2026-03-31</t>
  </si>
  <si>
    <t>2025-03-31</t>
  </si>
  <si>
    <t>2024-03-31</t>
  </si>
  <si>
    <t>2023-03-31</t>
  </si>
  <si>
    <t>Yahoo field, latest year</t>
  </si>
  <si>
    <t>totalRevenue</t>
  </si>
  <si>
    <t>derived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</si>
  <si>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</si>
  <si>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</si>
  <si>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</si>
  <si>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</si>
  <si>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</si>
  <si>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</si>
  <si>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</si>
  <si>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</si>
  <si>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</si>
  <si>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cashAndCashEquivalents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</si>
  <si>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</si>
  <si>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</si>
  <si>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</si>
  <si>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Note: Risk-free rate is an assumption: INR assumption - no free live source available for this market.</t>
  </si>
  <si>
    <t>Data: Yahoo Finance. Risk-free rate: INR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</si>
</sst>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0.16901404653643337</v>
      </c>
    </row>
    <row r="7" spans="1:2" x14ac:dyDescent="0.25">
      <c r="A7" t="s">
        <v>5</v>
      </c>
      <c r="B7" s="6">
        <v>0.4863213991105746</v>
      </c>
    </row>
    <row r="8" spans="1:2" x14ac:dyDescent="0.25">
      <c r="A8" t="s">
        <v>6</v>
      </c>
      <c r="B8" s="6">
        <v>0.21441645607914012</v>
      </c>
    </row>
    <row r="9" spans="1:2" x14ac:dyDescent="0.25">
      <c r="A9" t="s">
        <v>7</v>
      </c>
      <c r="B9" s="6">
        <v>0.029622355624517552</v>
      </c>
    </row>
    <row r="10" spans="1:2" x14ac:dyDescent="0.25">
      <c r="A10" t="s">
        <v>8</v>
      </c>
      <c r="B10" s="6">
        <v>0.033313860729201054</v>
      </c>
    </row>
    <row r="11" spans="1:2" x14ac:dyDescent="0.25">
      <c r="A11" t="s">
        <v>9</v>
      </c>
      <c r="B11" s="6">
        <v>-0.6255988104800021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14.250228681640053</v>
      </c>
    </row>
    <row r="14" spans="1:3" x14ac:dyDescent="0.25">
      <c r="A14" t="s">
        <v>12</v>
      </c>
      <c r="B14" s="6">
        <v>0.09865156055986299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0.068</v>
      </c>
      <c r="C17" s="8" t="s">
        <v>16</v>
      </c>
    </row>
    <row r="18" spans="1:2" x14ac:dyDescent="0.25">
      <c r="A18" t="s">
        <v>17</v>
      </c>
      <c r="B18" s="6">
        <v>0.08</v>
      </c>
    </row>
    <row r="19" spans="1:3" x14ac:dyDescent="0.25">
      <c r="A19" t="s">
        <v>18</v>
      </c>
      <c r="B19" s="9">
        <v>0.60068</v>
      </c>
      <c r="C19" s="8" t="s">
        <v>19</v>
      </c>
    </row>
    <row r="20" spans="1:2" x14ac:dyDescent="0.25">
      <c r="A20" t="s">
        <v>20</v>
      </c>
      <c r="B20" s="10">
        <f>B17+B19*B18</f>
        <v>0.1160544</v>
      </c>
    </row>
    <row r="21" spans="1:3" x14ac:dyDescent="0.25">
      <c r="A21" t="s">
        <v>21</v>
      </c>
      <c r="B21" s="6">
        <v>0.08800000000000001</v>
      </c>
      <c r="C21" s="8" t="s">
        <v>22</v>
      </c>
    </row>
    <row r="22" spans="1:2" x14ac:dyDescent="0.25">
      <c r="A22" t="s">
        <v>23</v>
      </c>
      <c r="B22" s="11">
        <v>11269520228352</v>
      </c>
    </row>
    <row r="23" spans="1:2" x14ac:dyDescent="0.25">
      <c r="A23" t="s">
        <v>24</v>
      </c>
      <c r="B23" s="11">
        <v>6643640400000</v>
      </c>
    </row>
    <row r="24" spans="1:2" x14ac:dyDescent="0.25">
      <c r="A24" t="s">
        <v>25</v>
      </c>
      <c r="B24" s="10">
        <f>B22/(B22+B23)</f>
        <v>0.6291195876686999</v>
      </c>
    </row>
    <row r="25" spans="1:2" x14ac:dyDescent="0.25">
      <c r="A25" t="s">
        <v>26</v>
      </c>
      <c r="B25" s="10">
        <f>1-B24</f>
        <v>0.3708804123313001</v>
      </c>
    </row>
    <row r="26" spans="1:2" x14ac:dyDescent="0.25">
      <c r="A26" t="s">
        <v>27</v>
      </c>
      <c r="B26" s="12">
        <f>B24*B20+B25*B21*(1-B8)</f>
        <v>0.09865156055986299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1925667800000</v>
      </c>
      <c r="C29" s="8" t="s">
        <v>30</v>
      </c>
    </row>
    <row r="30" spans="1:2" x14ac:dyDescent="0.25">
      <c r="A30" t="s">
        <v>31</v>
      </c>
      <c r="B30" s="11">
        <v>2992966500000</v>
      </c>
    </row>
    <row r="31" spans="1:2" x14ac:dyDescent="0.25">
      <c r="A31" t="s">
        <v>32</v>
      </c>
      <c r="B31" s="13">
        <v>15406371571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0.16901404653643337</v>
      </c>
      <c r="C5" s="10">
        <f>Assumptions!B6</f>
        <v>0.16901404653643337</v>
      </c>
      <c r="D5" s="10">
        <f>Assumptions!B6</f>
        <v>0.16901404653643337</v>
      </c>
      <c r="E5" s="10">
        <f>Assumptions!B6</f>
        <v>0.16901404653643337</v>
      </c>
      <c r="F5" s="10">
        <f>Assumptions!B6</f>
        <v>0.16901404653643337</v>
      </c>
    </row>
    <row r="6" spans="1:6" x14ac:dyDescent="0.25">
      <c r="A6" t="s">
        <v>43</v>
      </c>
      <c r="B6" s="18">
        <f>Assumptions!B29*(1+B5)</f>
        <v>2251132707162.911</v>
      </c>
      <c r="C6" s="18">
        <f>B6*(1+C5)</f>
        <v>2631605755291.031</v>
      </c>
      <c r="D6" s="18">
        <f>C6*(1+D5)</f>
        <v>3076384092881.335</v>
      </c>
      <c r="E6" s="18">
        <f>D6*(1+E5)</f>
        <v>3596336217119.5244</v>
      </c>
      <c r="F6" s="18">
        <f>E6*(1+F5)</f>
        <v>4204167553880.4243</v>
      </c>
    </row>
    <row r="7" spans="1:6" x14ac:dyDescent="0.25">
      <c r="A7" t="s">
        <v>5</v>
      </c>
      <c r="B7" s="10">
        <f>Assumptions!B7</f>
        <v>0.4863213991105746</v>
      </c>
      <c r="C7" s="10">
        <f>Assumptions!B7</f>
        <v>0.4863213991105746</v>
      </c>
      <c r="D7" s="10">
        <f>Assumptions!B7</f>
        <v>0.4863213991105746</v>
      </c>
      <c r="E7" s="10">
        <f>Assumptions!B7</f>
        <v>0.4863213991105746</v>
      </c>
      <c r="F7" s="10">
        <f>Assumptions!B7</f>
        <v>0.4863213991105746</v>
      </c>
    </row>
    <row r="8" spans="1:6" x14ac:dyDescent="0.25">
      <c r="A8" t="s">
        <v>44</v>
      </c>
      <c r="B8" s="18">
        <f>B6*B7</f>
        <v>1094774007731.0424</v>
      </c>
      <c r="C8" s="18">
        <f>C6*C7</f>
        <v>1279806192820.5745</v>
      </c>
      <c r="D8" s="18">
        <f>D6*D7</f>
        <v>1496111416251.5667</v>
      </c>
      <c r="E8" s="18">
        <f>E6*E7</f>
        <v>1748975260781.5984</v>
      </c>
      <c r="F8" s="18">
        <f>F6*F7</f>
        <v>2044576646898.41</v>
      </c>
    </row>
    <row r="9" spans="1:6" x14ac:dyDescent="0.25">
      <c r="A9" t="s">
        <v>45</v>
      </c>
      <c r="B9" s="18">
        <f>B8*(1-Assumptions!B8)</f>
        <v>860036444785.795</v>
      </c>
      <c r="C9" s="18">
        <f>C8*(1-Assumptions!B8)</f>
        <v>1005394684487.8502</v>
      </c>
      <c r="D9" s="18">
        <f>D8*(1-Assumptions!B8)</f>
        <v>1175320508479.3623</v>
      </c>
      <c r="E9" s="18">
        <f>E8*(1-Assumptions!B8)</f>
        <v>1373966183594.718</v>
      </c>
      <c r="F9" s="18">
        <f>F8*(1-Assumptions!B8)</f>
        <v>1606185768088.2812</v>
      </c>
    </row>
    <row r="10" spans="1:6" x14ac:dyDescent="0.25">
      <c r="A10" t="s">
        <v>46</v>
      </c>
      <c r="B10" s="18">
        <f>B6*Assumptions!B9</f>
        <v>66683853609.56268</v>
      </c>
      <c r="C10" s="18">
        <f>C6*Assumptions!B9</f>
        <v>77954361546.75803</v>
      </c>
      <c r="D10" s="18">
        <f>D6*Assumptions!B9</f>
        <v>91129743636.93974</v>
      </c>
      <c r="E10" s="18">
        <f>E6*Assumptions!B9</f>
        <v>106531950368.84673</v>
      </c>
      <c r="F10" s="18">
        <f>F6*Assumptions!B9</f>
        <v>124537346386.10399</v>
      </c>
    </row>
    <row r="11" spans="1:6" x14ac:dyDescent="0.25">
      <c r="A11" t="s">
        <v>47</v>
      </c>
      <c r="B11" s="18">
        <f>-B6*Assumptions!B10</f>
        <v>-74993921489.37456</v>
      </c>
      <c r="C11" s="18">
        <f>-C6*Assumptions!B10</f>
        <v>-87668947625.92935</v>
      </c>
      <c r="D11" s="18">
        <f>-D6*Assumptions!B10</f>
        <v>-102486231219.77832</v>
      </c>
      <c r="E11" s="18">
        <f>-E6*Assumptions!B10</f>
        <v>-119807843872.5016</v>
      </c>
      <c r="F11" s="18">
        <f>-F6*Assumptions!B10</f>
        <v>-140057052372.19833</v>
      </c>
    </row>
    <row r="12" spans="1:6" x14ac:dyDescent="0.25">
      <c r="A12" t="s">
        <v>48</v>
      </c>
      <c r="B12" s="18">
        <f>-(B6-Assumptions!B29)*Assumptions!B11</f>
        <v>203610458774.10153</v>
      </c>
      <c r="C12" s="18">
        <f>-(C6-B6)*Assumptions!B11</f>
        <v>238023486328.65222</v>
      </c>
      <c r="D12" s="18">
        <f>-(D6-C6)*Assumptions!B11</f>
        <v>278252798923.7671</v>
      </c>
      <c r="E12" s="18">
        <f>-(E6-D6)*Assumptions!B11</f>
        <v>325281430429.9616</v>
      </c>
      <c r="F12" s="18">
        <f>-(F6-E6)*Assumptions!B11</f>
        <v>380258561250.08856</v>
      </c>
    </row>
    <row r="13" spans="1:6" x14ac:dyDescent="0.25">
      <c r="A13" s="19" t="s">
        <v>49</v>
      </c>
      <c r="B13" s="20">
        <f>B9+B10+B11+B12</f>
        <v>1055336835680.0847</v>
      </c>
      <c r="C13" s="20">
        <f>C9+C10+C11+C12</f>
        <v>1233703584737.331</v>
      </c>
      <c r="D13" s="20">
        <f>D9+D10+D11+D12</f>
        <v>1442216819820.2908</v>
      </c>
      <c r="E13" s="20">
        <f>E9+E10+E11+E12</f>
        <v>1685971720521.0247</v>
      </c>
      <c r="F13" s="20">
        <f>F9+F10+F11+F12</f>
        <v>1970924623352.2756</v>
      </c>
    </row>
    <row r="14" spans="1:6" x14ac:dyDescent="0.25">
      <c r="A14" t="s">
        <v>50</v>
      </c>
      <c r="B14" s="21">
        <f>1/(1+Assumptions!$B$26)^(1-0.5*Assumptions!$B$32)</f>
        <v>0.9540475300714516</v>
      </c>
      <c r="C14" s="21">
        <f>1/(1+Assumptions!$B$26)^(2-0.5*Assumptions!$B$32)</f>
        <v>0.8683804441012011</v>
      </c>
      <c r="D14" s="21">
        <f>1/(1+Assumptions!$B$26)^(3-0.5*Assumptions!$B$32)</f>
        <v>0.7904056893695052</v>
      </c>
      <c r="E14" s="21">
        <f>1/(1+Assumptions!$B$26)^(4-0.5*Assumptions!$B$32)</f>
        <v>0.7194325459900329</v>
      </c>
      <c r="F14" s="21">
        <f>1/(1+Assumptions!$B$26)^(5-0.5*Assumptions!$B$32)</f>
        <v>0.6548323161015824</v>
      </c>
    </row>
    <row r="15" spans="1:6" x14ac:dyDescent="0.25">
      <c r="A15" s="19" t="s">
        <v>51</v>
      </c>
      <c r="B15" s="20">
        <f>B13*B14</f>
        <v>1006841501474.0062</v>
      </c>
      <c r="C15" s="20">
        <f>C13*C14</f>
        <v>1071324066803.4473</v>
      </c>
      <c r="D15" s="20">
        <f>D13*D14</f>
        <v>1139936379690.3523</v>
      </c>
      <c r="E15" s="20">
        <f>E13*E14</f>
        <v>1212942927361.637</v>
      </c>
      <c r="F15" s="20">
        <f>F13*F14</f>
        <v>1290625135971.4097</v>
      </c>
    </row>
    <row r="17" spans="1:2" x14ac:dyDescent="0.25">
      <c r="A17" s="22" t="s">
        <v>52</v>
      </c>
      <c r="B17" s="23">
        <f>SUM(B15:F15)</f>
        <v>5721670011300.852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1970924623352.2756</v>
      </c>
    </row>
    <row r="5" spans="1:2" x14ac:dyDescent="0.25">
      <c r="A5" t="s">
        <v>56</v>
      </c>
      <c r="B5" s="18">
        <f>IF(Assumptions!$B$33=0,B4,B4-Forecast!F11-Forecast!F10-Forecast!F12)</f>
        <v>1637293781871.1794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0.2534171771649744</v>
      </c>
    </row>
    <row r="7" spans="1:2" x14ac:dyDescent="0.25">
      <c r="A7" t="s">
        <v>58</v>
      </c>
      <c r="B7" s="18">
        <f>-MAX(Forecast!F9,0)*B6</f>
        <v>-414918368391.55963</v>
      </c>
    </row>
    <row r="8" spans="1:2" x14ac:dyDescent="0.25">
      <c r="A8" t="s">
        <v>59</v>
      </c>
      <c r="B8" s="18">
        <f>IF(OR(Assumptions!$B$33=0,Assumptions!B12&lt;=0),B5,MAX(B5+B7,0))</f>
        <v>1222375413479.6199</v>
      </c>
    </row>
    <row r="9" spans="1:2" x14ac:dyDescent="0.25">
      <c r="A9" t="s">
        <v>60</v>
      </c>
      <c r="B9" s="18">
        <f>B8*(1+Assumptions!B12)/(Assumptions!B26-Assumptions!B12)</f>
        <v>17011653104053.943</v>
      </c>
    </row>
    <row r="10" spans="1:2" x14ac:dyDescent="0.25">
      <c r="A10" t="s">
        <v>61</v>
      </c>
      <c r="B10" s="18">
        <f>B9/(1+Assumptions!B26)^(5-0.5*Assumptions!B32)</f>
        <v>11139780202844.318</v>
      </c>
    </row>
    <row r="11" spans="1:2" x14ac:dyDescent="0.25">
      <c r="A11" t="s">
        <v>62</v>
      </c>
      <c r="B11" s="18">
        <f>Forecast!B17+B10</f>
        <v>16861450214145.17</v>
      </c>
    </row>
    <row r="12" spans="1:2" x14ac:dyDescent="0.25">
      <c r="A12" t="s">
        <v>63</v>
      </c>
      <c r="B12" s="18">
        <f>-Assumptions!B30</f>
        <v>-2992966500000</v>
      </c>
    </row>
    <row r="13" spans="1:2" x14ac:dyDescent="0.25">
      <c r="A13" t="s">
        <v>64</v>
      </c>
      <c r="B13" s="18">
        <f>B11+B12</f>
        <v>13868483714145.17</v>
      </c>
    </row>
    <row r="14" spans="1:2" x14ac:dyDescent="0.25">
      <c r="A14" s="19" t="s">
        <v>65</v>
      </c>
      <c r="B14" s="24">
        <f>B13/Assumptions!B31</f>
        <v>900.1784521574401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2169113993284.514</v>
      </c>
    </row>
    <row r="18" spans="1:2" x14ac:dyDescent="0.25">
      <c r="A18" t="s">
        <v>60</v>
      </c>
      <c r="B18" s="18">
        <f>B17*Assumptions!B13</f>
        <v>30910370440849.77</v>
      </c>
    </row>
    <row r="19" spans="1:2" x14ac:dyDescent="0.25">
      <c r="A19" t="s">
        <v>61</v>
      </c>
      <c r="B19" s="18">
        <f>B18/(1+Assumptions!B26)^(5-0.5*Assumptions!B32)</f>
        <v>20241109467339.547</v>
      </c>
    </row>
    <row r="20" spans="1:2" x14ac:dyDescent="0.25">
      <c r="A20" t="s">
        <v>62</v>
      </c>
      <c r="B20" s="18">
        <f>Forecast!B17+B19</f>
        <v>25962779478640.4</v>
      </c>
    </row>
    <row r="21" spans="1:2" x14ac:dyDescent="0.25">
      <c r="A21" t="s">
        <v>63</v>
      </c>
      <c r="B21" s="18">
        <f>-Assumptions!B30</f>
        <v>-2992966500000</v>
      </c>
    </row>
    <row r="22" spans="1:2" x14ac:dyDescent="0.25">
      <c r="A22" t="s">
        <v>64</v>
      </c>
      <c r="B22" s="18">
        <f>B20+B21</f>
        <v>22969812978640.4</v>
      </c>
    </row>
    <row r="23" spans="1:2" x14ac:dyDescent="0.25">
      <c r="A23" s="19" t="s">
        <v>65</v>
      </c>
      <c r="B23" s="25">
        <f>B22/Assumptions!B31</f>
        <v>1490.9294425870755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731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900.1784521574401</v>
      </c>
    </row>
    <row r="29" spans="1:2" x14ac:dyDescent="0.25">
      <c r="A29" s="19" t="s">
        <v>73</v>
      </c>
      <c r="B29" s="12">
        <f>B28/B26-1</f>
        <v>0.23143427107720949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0.078652</v>
      </c>
      <c r="B5" s="31">
        <v>1171.063000273118</v>
      </c>
      <c r="C5" s="31">
        <v>1175.868298980508</v>
      </c>
      <c r="D5" s="31">
        <v>1180.6735976878979</v>
      </c>
      <c r="E5" s="31">
        <v>1185.478896395288</v>
      </c>
      <c r="F5" s="31">
        <v>1190.2841951026776</v>
      </c>
    </row>
    <row r="6" spans="1:6" x14ac:dyDescent="0.25">
      <c r="A6" s="30">
        <v>0.088652</v>
      </c>
      <c r="B6" s="31">
        <v>1016.4033133894297</v>
      </c>
      <c r="C6" s="31">
        <v>1020.4931586294596</v>
      </c>
      <c r="D6" s="31">
        <v>1024.5830038694896</v>
      </c>
      <c r="E6" s="31">
        <v>1028.6728491095191</v>
      </c>
      <c r="F6" s="31">
        <v>1032.7626943495493</v>
      </c>
    </row>
    <row r="7" spans="1:6" x14ac:dyDescent="0.25">
      <c r="A7" s="30">
        <v>0.098652</v>
      </c>
      <c r="B7" s="31">
        <v>893.1193091646162</v>
      </c>
      <c r="C7" s="31">
        <v>896.6464246258363</v>
      </c>
      <c r="D7" s="32">
        <v>900.1735400870564</v>
      </c>
      <c r="E7" s="31">
        <v>903.7006555482766</v>
      </c>
      <c r="F7" s="31">
        <v>907.2277710094966</v>
      </c>
    </row>
    <row r="8" spans="1:6" x14ac:dyDescent="0.25">
      <c r="A8" s="30">
        <v>0.108652</v>
      </c>
      <c r="B8" s="31">
        <v>792.5502075938682</v>
      </c>
      <c r="C8" s="31">
        <v>795.6247459985249</v>
      </c>
      <c r="D8" s="31">
        <v>798.6992844031812</v>
      </c>
      <c r="E8" s="31">
        <v>801.7738228078375</v>
      </c>
      <c r="F8" s="31">
        <v>804.848361212494</v>
      </c>
    </row>
    <row r="9" spans="1:6" x14ac:dyDescent="0.25">
      <c r="A9" s="30">
        <v>0.118652</v>
      </c>
      <c r="B9" s="31">
        <v>708.954666701181</v>
      </c>
      <c r="C9" s="31">
        <v>711.6585856562323</v>
      </c>
      <c r="D9" s="31">
        <v>714.3625046112833</v>
      </c>
      <c r="E9" s="31">
        <v>717.0664235663345</v>
      </c>
      <c r="F9" s="31">
        <v>719.7703425213855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1925667800000</v>
      </c>
      <c r="C5" s="18">
        <v>1838641100000</v>
      </c>
      <c r="D5" s="18">
        <v>1604968500000</v>
      </c>
      <c r="E5" s="18">
        <v>1205375000000</v>
      </c>
      <c r="F5" s="8" t="s">
        <v>84</v>
      </c>
    </row>
    <row r="6" spans="1:6" x14ac:dyDescent="0.25">
      <c r="A6" t="s">
        <v>44</v>
      </c>
      <c r="B6" s="18">
        <v>939027900000</v>
      </c>
      <c r="C6" s="18">
        <v>861546200000</v>
      </c>
      <c r="D6" s="18">
        <v>705459000000</v>
      </c>
      <c r="E6" s="18">
        <v>662381800000</v>
      </c>
      <c r="F6" s="8" t="s">
        <v>85</v>
      </c>
    </row>
    <row r="7" spans="1:6" x14ac:dyDescent="0.25">
      <c r="A7" t="s">
        <v>86</v>
      </c>
      <c r="B7" s="18">
        <v>61832300000</v>
      </c>
      <c r="C7" s="18">
        <v>63021300000</v>
      </c>
      <c r="D7" s="18">
        <v>52348300000</v>
      </c>
      <c r="E7" s="18">
        <v>23489700000</v>
      </c>
      <c r="F7" s="8" t="s">
        <v>87</v>
      </c>
    </row>
    <row r="8" spans="1:6" x14ac:dyDescent="0.25">
      <c r="A8" t="s">
        <v>88</v>
      </c>
      <c r="B8" s="18">
        <v>52783600000</v>
      </c>
      <c r="C8" s="18">
        <v>66397300000</v>
      </c>
      <c r="D8" s="18">
        <v>53838000000</v>
      </c>
      <c r="E8" s="18">
        <v>43620300000</v>
      </c>
      <c r="F8" s="8" t="s">
        <v>89</v>
      </c>
    </row>
    <row r="9" spans="1:6" x14ac:dyDescent="0.25">
      <c r="A9" t="s">
        <v>90</v>
      </c>
      <c r="B9" s="18">
        <v>-54443800000</v>
      </c>
      <c r="C9" s="18">
        <v>-168583400000</v>
      </c>
      <c r="D9" s="18">
        <v>-201319400000</v>
      </c>
      <c r="E9" s="18">
        <v>156465900000</v>
      </c>
      <c r="F9" s="8" t="s">
        <v>91</v>
      </c>
    </row>
    <row r="10" spans="1:6" x14ac:dyDescent="0.25">
      <c r="A10" t="s">
        <v>92</v>
      </c>
      <c r="B10" s="18">
        <v>6643640400000</v>
      </c>
      <c r="C10" s="18">
        <v>7326106100000</v>
      </c>
      <c r="D10" s="18">
        <v>8093552100000</v>
      </c>
      <c r="E10" s="18">
        <v>3151792800000</v>
      </c>
      <c r="F10" s="8" t="s">
        <v>93</v>
      </c>
    </row>
    <row r="11" spans="1:6" x14ac:dyDescent="0.25">
      <c r="A11" t="s">
        <v>94</v>
      </c>
      <c r="B11" s="18">
        <v>3650673900000</v>
      </c>
      <c r="C11" s="18">
        <v>3222323100000</v>
      </c>
      <c r="D11" s="18">
        <v>3425973300000</v>
      </c>
      <c r="E11" s="18">
        <v>2363920200000</v>
      </c>
      <c r="F11" s="8" t="s">
        <v>95</v>
      </c>
    </row>
    <row r="12" spans="1:6" x14ac:dyDescent="0.25">
      <c r="A12" t="s">
        <v>32</v>
      </c>
      <c r="B12" s="34">
        <v>15406371571</v>
      </c>
      <c r="C12" s="34">
        <v>15318868212</v>
      </c>
      <c r="D12" s="34">
        <v>7107452428</v>
      </c>
      <c r="E12" s="34">
        <v>5587173328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2026-09-19T00:09:37Z</dcterms:modified>
</cp:coreProperties>
</file>