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<sst xmlns="http://schemas.openxmlformats.org/spreadsheetml/2006/main" count="70" uniqueCount="67">
  <si>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The Hartford Insurance Group, Inc. (HIG)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</si>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</sst>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0.66031</v>
      </c>
    </row>
    <row r="9" spans="1:2" x14ac:dyDescent="0.25">
      <c r="A9" t="s">
        <v>8</v>
      </c>
      <c r="B9" s="8">
        <f>B6+B8*B7</f>
        <v>0.076871113</v>
      </c>
    </row>
    <row r="10" spans="1:2" x14ac:dyDescent="0.25">
      <c r="A10" t="s">
        <v>9</v>
      </c>
      <c r="B10" s="8">
        <f>MEDIAN('Source data'!B9:E9)</f>
        <v>0.20609617821650103</v>
      </c>
    </row>
    <row r="11" spans="1:2" x14ac:dyDescent="0.25">
      <c r="A11" t="s">
        <v>10</v>
      </c>
      <c r="B11" s="8">
        <f>IFERROR(MIN(MAX(MEDIAN('Source data'!B10:E10),0),1),0)</f>
        <v>0.18673139158576052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18645000000</v>
      </c>
    </row>
    <row r="15" spans="1:2" x14ac:dyDescent="0.25">
      <c r="A15" t="s">
        <v>14</v>
      </c>
      <c r="B15" s="10">
        <f>'Source data'!B8</f>
        <v>286500000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0.1676115520576269</v>
      </c>
    </row>
    <row r="18" spans="1:2" x14ac:dyDescent="0.25">
      <c r="A18" t="s">
        <v>17</v>
      </c>
      <c r="B18" s="8">
        <f>MIN(B10,B12)</f>
        <v>0.2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0.20548656039485091</v>
      </c>
      <c r="C22" s="8">
        <f>$B$10+($B$18-$B$10)*C21/$B$16</f>
        <v>0.20487694257320083</v>
      </c>
      <c r="D22" s="8">
        <f>$B$10+($B$18-$B$10)*D21/$B$16</f>
        <v>0.20426732475155074</v>
      </c>
      <c r="E22" s="8">
        <f>$B$10+($B$18-$B$10)*E21/$B$16</f>
        <v>0.20365770692990062</v>
      </c>
      <c r="F22" s="8">
        <f>$B$10+($B$18-$B$10)*F21/$B$16</f>
        <v>0.2030480891082505</v>
      </c>
      <c r="G22" s="8">
        <f>$B$10+($B$18-$B$10)*G21/$B$16</f>
        <v>0.20243847128660042</v>
      </c>
      <c r="H22" s="8">
        <f>$B$10+($B$18-$B$10)*H21/$B$16</f>
        <v>0.20182885346495033</v>
      </c>
      <c r="I22" s="8">
        <f>$B$10+($B$18-$B$10)*I21/$B$16</f>
        <v>0.20121923564330021</v>
      </c>
      <c r="J22" s="8">
        <f>$B$10+($B$18-$B$10)*J21/$B$16</f>
        <v>0.2006096178216501</v>
      </c>
      <c r="K22" s="8">
        <f>$B$10+($B$18-$B$10)*K21/$B$16</f>
        <v>0.2</v>
      </c>
    </row>
    <row r="23" spans="1:11" x14ac:dyDescent="0.25">
      <c r="A23" t="s">
        <v>31</v>
      </c>
      <c r="B23" s="8">
        <f>$B$17+($B$13-$B$17)*B21/$B$16</f>
        <v>0.15335039685186422</v>
      </c>
      <c r="C23" s="8">
        <f>$B$17+($B$13-$B$17)*C21/$B$16</f>
        <v>0.1390892416461015</v>
      </c>
      <c r="D23" s="8">
        <f>$B$17+($B$13-$B$17)*D21/$B$16</f>
        <v>0.12482808644033883</v>
      </c>
      <c r="E23" s="8">
        <f>$B$17+($B$13-$B$17)*E21/$B$16</f>
        <v>0.11056693123457614</v>
      </c>
      <c r="F23" s="8">
        <f>$B$17+($B$13-$B$17)*F21/$B$16</f>
        <v>0.09630577602881345</v>
      </c>
      <c r="G23" s="8">
        <f>$B$17+($B$13-$B$17)*G21/$B$16</f>
        <v>0.08204462082305077</v>
      </c>
      <c r="H23" s="8">
        <f>$B$17+($B$13-$B$17)*H21/$B$16</f>
        <v>0.06778346561728807</v>
      </c>
      <c r="I23" s="8">
        <f>$B$17+($B$13-$B$17)*I21/$B$16</f>
        <v>0.05352231041152537</v>
      </c>
      <c r="J23" s="8">
        <f>$B$17+($B$13-$B$17)*J21/$B$16</f>
        <v>0.03926115520576268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18645000000</v>
      </c>
      <c r="C24" s="9">
        <f>B24*(1+B23)</f>
        <v>21504218149.303005</v>
      </c>
      <c r="D24" s="9">
        <f>C24*(1+C23)</f>
        <v>24495223543.881893</v>
      </c>
      <c r="E24" s="9">
        <f>D24*(1+D23)</f>
        <v>27552915425.793003</v>
      </c>
      <c r="F24" s="9">
        <f>E24*(1+E23)</f>
        <v>30599356730.988747</v>
      </c>
      <c r="G24" s="9">
        <f>F24*(1+F23)</f>
        <v>33546251526.949116</v>
      </c>
      <c r="H24" s="9">
        <f>G24*(1+G23)</f>
        <v>36298541013.512344</v>
      </c>
      <c r="I24" s="9">
        <f>H24*(1+H23)</f>
        <v>38758981920.259476</v>
      </c>
      <c r="J24" s="9">
        <f>I24*(1+I23)</f>
        <v>40833452181.83031</v>
      </c>
      <c r="K24" s="9">
        <f>J24*(1+J23)</f>
        <v>42436620685.52824</v>
      </c>
    </row>
    <row r="25" spans="1:11" x14ac:dyDescent="0.25">
      <c r="A25" t="s">
        <v>33</v>
      </c>
      <c r="B25" s="9">
        <f>(B22-$B$9)*B24</f>
        <v>2398035016.6769953</v>
      </c>
      <c r="C25" s="9">
        <f>(C22-$B$9)*C24</f>
        <v>2752665283.524613</v>
      </c>
      <c r="D25" s="9">
        <f>(D22-$B$9)*D24</f>
        <v>3120598685.497949</v>
      </c>
      <c r="E25" s="9">
        <f>(E22-$B$9)*E24</f>
        <v>3493340299.674912</v>
      </c>
      <c r="F25" s="9">
        <f>(F22-$B$9)*F24</f>
        <v>3860934303.173802</v>
      </c>
      <c r="G25" s="9">
        <f>(G22-$B$9)*G24</f>
        <v>4212314184.6568365</v>
      </c>
      <c r="H25" s="9">
        <f>(H22-$B$9)*H24</f>
        <v>4535783667.222831</v>
      </c>
      <c r="I25" s="9">
        <f>(I22-$B$9)*I24</f>
        <v>4819606637.349881</v>
      </c>
      <c r="J25" s="9">
        <f>(J22-$B$9)*J24</f>
        <v>5052670319.6860285</v>
      </c>
      <c r="K25" s="9">
        <f>(K22-$B$9)*K24</f>
        <v>5225173873.050269</v>
      </c>
    </row>
    <row r="26" spans="1:11" x14ac:dyDescent="0.25">
      <c r="A26" t="s">
        <v>34</v>
      </c>
      <c r="B26" s="14">
        <f>1/(1+$B$9)^B21</f>
        <v>0.9286162363610547</v>
      </c>
      <c r="C26" s="14">
        <f>1/(1+$B$9)^C21</f>
        <v>0.8623281144333702</v>
      </c>
      <c r="D26" s="14">
        <f>1/(1+$B$9)^D21</f>
        <v>0.8007718881334411</v>
      </c>
      <c r="E26" s="14">
        <f>1/(1+$B$9)^E21</f>
        <v>0.7436097769422116</v>
      </c>
      <c r="F26" s="14">
        <f>1/(1+$B$9)^F21</f>
        <v>0.69052811238536</v>
      </c>
      <c r="G26" s="14">
        <f>1/(1+$B$9)^G21</f>
        <v>0.6412356168247965</v>
      </c>
      <c r="H26" s="14">
        <f>1/(1+$B$9)^H21</f>
        <v>0.5954618051165018</v>
      </c>
      <c r="I26" s="14">
        <f>1/(1+$B$9)^I21</f>
        <v>0.5529555003640457</v>
      </c>
      <c r="J26" s="14">
        <f>1/(1+$B$9)^J21</f>
        <v>0.5134834556232041</v>
      </c>
      <c r="K26" s="14">
        <f>1/(1+$B$9)^K21</f>
        <v>0.47682907399448843</v>
      </c>
    </row>
    <row r="27" spans="1:11" x14ac:dyDescent="0.25">
      <c r="A27" s="15" t="s">
        <v>35</v>
      </c>
      <c r="B27" s="16">
        <f>B25*B26</f>
        <v>2226854251.8486104</v>
      </c>
      <c r="C27" s="16">
        <f>C25*C26</f>
        <v>2373700663.607978</v>
      </c>
      <c r="D27" s="16">
        <f>D25*D26</f>
        <v>2498887701.492927</v>
      </c>
      <c r="E27" s="16">
        <f>E25*E26</f>
        <v>2597682001.0245004</v>
      </c>
      <c r="F27" s="16">
        <f>F25*F26</f>
        <v>2666083676.4144907</v>
      </c>
      <c r="G27" s="16">
        <f>G25*G26</f>
        <v>2701085884.4582663</v>
      </c>
      <c r="H27" s="16">
        <f>H25*H26</f>
        <v>2700885930.102453</v>
      </c>
      <c r="I27" s="16">
        <f>I25*I26</f>
        <v>2665027999.71368</v>
      </c>
      <c r="J27" s="16">
        <f>J25*J26</f>
        <v>2594462615.877181</v>
      </c>
      <c r="K27" s="16">
        <f>K25*K26</f>
        <v>2491514819.3467546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18645000000</v>
      </c>
    </row>
    <row r="31" spans="1:2" x14ac:dyDescent="0.25">
      <c r="A31" t="s">
        <v>38</v>
      </c>
      <c r="B31" s="9">
        <f>SUM(B27:K27)</f>
        <v>25516185543.886845</v>
      </c>
    </row>
    <row r="32" spans="1:2" x14ac:dyDescent="0.25">
      <c r="A32" t="s">
        <v>39</v>
      </c>
      <c r="B32" s="9">
        <f>K24*(1+K23)</f>
        <v>43497536202.666435</v>
      </c>
    </row>
    <row r="33" spans="1:2" x14ac:dyDescent="0.25">
      <c r="A33" t="s">
        <v>40</v>
      </c>
      <c r="B33" s="9">
        <f>(B18-B9)*B32</f>
        <v>5355803219.876525</v>
      </c>
    </row>
    <row r="34" spans="1:2" x14ac:dyDescent="0.25">
      <c r="A34" t="s">
        <v>41</v>
      </c>
      <c r="B34" s="9">
        <f>B33/(B9-B13)</f>
        <v>103252136114.30556</v>
      </c>
    </row>
    <row r="35" spans="1:2" x14ac:dyDescent="0.25">
      <c r="A35" t="s">
        <v>42</v>
      </c>
      <c r="B35" s="9">
        <f>B34*K26</f>
        <v>49233620451.3372</v>
      </c>
    </row>
    <row r="36" spans="1:2" x14ac:dyDescent="0.25">
      <c r="A36" s="15" t="s">
        <v>43</v>
      </c>
      <c r="B36" s="16">
        <f>B30+B31+B35</f>
        <v>93394805995.22403</v>
      </c>
    </row>
    <row r="37" spans="1:2" x14ac:dyDescent="0.25">
      <c r="A37" s="15" t="s">
        <v>44</v>
      </c>
      <c r="B37" s="17">
        <f>B36/B15</f>
        <v>325.98536123987446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132.59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325.98536123987446</v>
      </c>
    </row>
    <row r="43" spans="1:2" x14ac:dyDescent="0.25">
      <c r="A43" s="15" t="s">
        <v>48</v>
      </c>
      <c r="B43" s="21">
        <f>B42/B40-1</f>
        <v>1.45859688694377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3815000000</v>
      </c>
      <c r="C5" s="9">
        <v>3090000000</v>
      </c>
      <c r="D5" s="9">
        <v>2483000000</v>
      </c>
      <c r="E5" s="9">
        <v>1798000000</v>
      </c>
      <c r="F5" s="6" t="s">
        <v>57</v>
      </c>
    </row>
    <row r="6" spans="1:6" x14ac:dyDescent="0.25">
      <c r="A6" t="s">
        <v>37</v>
      </c>
      <c r="B6" s="9">
        <v>18645000000</v>
      </c>
      <c r="C6" s="9">
        <v>16113000000</v>
      </c>
      <c r="D6" s="9">
        <v>14993000000</v>
      </c>
      <c r="E6" s="9">
        <v>13342000000</v>
      </c>
      <c r="F6" s="6" t="s">
        <v>58</v>
      </c>
    </row>
    <row r="7" spans="1:6" x14ac:dyDescent="0.25">
      <c r="A7" t="s">
        <v>59</v>
      </c>
      <c r="B7" s="9">
        <v>613000000</v>
      </c>
      <c r="C7" s="9">
        <v>577000000</v>
      </c>
      <c r="D7" s="9">
        <v>549000000</v>
      </c>
      <c r="E7" s="9">
        <v>527000000</v>
      </c>
      <c r="F7" s="6" t="s">
        <v>60</v>
      </c>
    </row>
    <row r="8" spans="1:6" x14ac:dyDescent="0.25">
      <c r="A8" t="s">
        <v>14</v>
      </c>
      <c r="B8" s="10">
        <v>286500000</v>
      </c>
      <c r="C8" s="10">
        <v>298600000</v>
      </c>
      <c r="D8" s="10">
        <v>311500000</v>
      </c>
      <c r="E8" s="10">
        <v>329779412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0.23676534475268418</v>
      </c>
      <c r="C9" s="8">
        <f>IF(AND(ISNUMBER(C5),N(D6)&gt;0),C5/D6,"")</f>
        <v>0.20609617821650103</v>
      </c>
      <c r="D9" s="8">
        <f>IF(AND(ISNUMBER(D5),N(E6)&gt;0),D5/E6,"")</f>
        <v>0.18610403237895368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0.16068152031454783</v>
      </c>
      <c r="C10" s="8">
        <f>IF(AND(ISNUMBER(C9),N(C5)&gt;0,ISNUMBER(C7)),C7/C5,"")</f>
        <v>0.18673139158576052</v>
      </c>
      <c r="D10" s="8">
        <f>IF(AND(ISNUMBER(D9),N(D5)&gt;0,ISNUMBER(D7)),D7/D5,"")</f>
        <v>0.22110350382601693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