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<sst xmlns="http://schemas.openxmlformats.org/spreadsheetml/2006/main" count="113" uniqueCount="101">
  <si>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Hindustan Unilever Limited (HINDUNILVR.NS)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</si>
  <si>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</si>
  <si>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</si>
  <si>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</si>
  <si>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</si>
  <si>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</si>
  <si>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</si>
  <si>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</si>
  <si>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</si>
  <si>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</si>
  <si>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</si>
  <si>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</si>
  <si>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</si>
  <si>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</si>
  <si>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</si>
  <si>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</si>
  <si>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</si>
  <si>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</si>
  <si>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</si>
  <si>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</si>
  <si>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</si>
  <si>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</si>
  <si>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26.2% is not a credible funding cost, so risk-free + 2bp is assumed instead. Interest expense and reported debt are measuring different things - common for banks, whose interest expense includes deposits that total debt excludes.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</si>
  <si>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</si>
  <si>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</si>
  <si>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</si>
  <si>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</si>
  <si>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</si>
  <si>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</si>
  <si>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</si>
  <si>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</si>
  <si>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</si>
  <si>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</si>
  <si>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</si>
  <si>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</si>
  <si>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</si>
  <si>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</si>
  <si>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</si>
  <si>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</si>
  <si>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</si>
  <si>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</si>
  <si>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</si>
  <si>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</si>
  <si>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</si>
  <si>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</si>
  <si>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</si>
  <si>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</si>
  <si>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</si>
  <si>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</si>
  <si>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</si>
  <si>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</si>
  <si>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</si>
  <si>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</si>
  <si>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</si>
  <si>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</si>
  <si>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</si>
  <si>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</si>
  <si>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</si>
  <si>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</si>
  <si>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</si>
  <si>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</si>
  <si>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</si>
  <si>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</si>
  <si>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</si>
  <si>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</si>
  <si>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</si>
  <si>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</si>
  <si>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</si>
  <si>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</si>
  <si>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</si>
  <si>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</si>
  <si>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</si>
  <si>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</si>
  <si>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</si>
  <si>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</si>
  <si>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</si>
  <si>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</si>
  <si>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</si>
  <si>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</si>
  <si>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</si>
  <si>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</si>
  <si>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</si>
  <si>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</si>
  <si>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</si>
  <si>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</si>
  <si>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</si>
  <si>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</si>
  <si>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</si>
  <si>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</si>
  <si>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</si>
  <si>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</si>
  <si>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</si>
  <si>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</si>
  <si>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</si>
  <si>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</si>
  <si>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</si>
  <si>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</si>
  <si>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</si>
  <si>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INR assumption - no free live source available for this market.</t>
  </si>
  <si>
    <t>Current EV/EBITDA of 29.5x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</si>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</sst>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0.023052897580990495</v>
      </c>
    </row>
    <row r="7" spans="1:2" x14ac:dyDescent="0.25">
      <c r="A7" t="s">
        <v>5</v>
      </c>
      <c r="B7" s="6">
        <v>0.21908106166012448</v>
      </c>
    </row>
    <row r="8" spans="1:2" x14ac:dyDescent="0.25">
      <c r="A8" t="s">
        <v>6</v>
      </c>
      <c r="B8" s="6">
        <v>0.24982787889455554</v>
      </c>
    </row>
    <row r="9" spans="1:2" x14ac:dyDescent="0.25">
      <c r="A9" t="s">
        <v>7</v>
      </c>
      <c r="B9" s="6">
        <v>0.021078407214063368</v>
      </c>
    </row>
    <row r="10" spans="1:2" x14ac:dyDescent="0.25">
      <c r="A10" t="s">
        <v>8</v>
      </c>
      <c r="B10" s="6">
        <v>0.021659349013950294</v>
      </c>
    </row>
    <row r="11" spans="1:2" x14ac:dyDescent="0.25">
      <c r="A11" t="s">
        <v>9</v>
      </c>
      <c r="B11" s="6">
        <v>-0.926605504587156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0.20059197228111222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0.5450699999999999</v>
      </c>
      <c r="C19" s="8" t="s">
        <v>19</v>
      </c>
    </row>
    <row r="20" spans="1:2" x14ac:dyDescent="0.25">
      <c r="A20" t="s">
        <v>20</v>
      </c>
      <c r="B20" s="10">
        <f>B17+B19*B18</f>
        <v>0.1116056</v>
      </c>
    </row>
    <row r="21" spans="1:3" x14ac:dyDescent="0.25">
      <c r="A21" t="s">
        <v>21</v>
      </c>
      <c r="B21" s="6">
        <v>0.08800000000000001</v>
      </c>
      <c r="C21" s="8" t="s">
        <v>22</v>
      </c>
    </row>
    <row r="22" spans="1:2" x14ac:dyDescent="0.25">
      <c r="A22" t="s">
        <v>23</v>
      </c>
      <c r="B22" s="11">
        <v>4539410284544</v>
      </c>
    </row>
    <row r="23" spans="1:2" x14ac:dyDescent="0.25">
      <c r="A23" t="s">
        <v>24</v>
      </c>
      <c r="B23" s="11">
        <v>14780000000</v>
      </c>
    </row>
    <row r="24" spans="1:2" x14ac:dyDescent="0.25">
      <c r="A24" t="s">
        <v>25</v>
      </c>
      <c r="B24" s="10">
        <f>B22/(B22+B23)</f>
        <v>0.9967546371415001</v>
      </c>
    </row>
    <row r="25" spans="1:2" x14ac:dyDescent="0.25">
      <c r="A25" t="s">
        <v>26</v>
      </c>
      <c r="B25" s="10">
        <f>1-B24</f>
        <v>0.003245362858499856</v>
      </c>
    </row>
    <row r="26" spans="1:2" x14ac:dyDescent="0.25">
      <c r="A26" t="s">
        <v>27</v>
      </c>
      <c r="B26" s="12">
        <f>B24*B20+B25*B21*(1-B8)</f>
        <v>0.11145764243601936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637630000000</v>
      </c>
      <c r="C29" s="8" t="s">
        <v>30</v>
      </c>
    </row>
    <row r="30" spans="1:2" x14ac:dyDescent="0.25">
      <c r="A30" t="s">
        <v>31</v>
      </c>
      <c r="B30" s="11">
        <v>-69310000000</v>
      </c>
    </row>
    <row r="31" spans="1:2" x14ac:dyDescent="0.25">
      <c r="A31" t="s">
        <v>32</v>
      </c>
      <c r="B31" s="13">
        <v>2349889491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0.023052897580990495</v>
      </c>
      <c r="C5" s="10">
        <f>Assumptions!B6</f>
        <v>0.023052897580990495</v>
      </c>
      <c r="D5" s="10">
        <f>Assumptions!B6</f>
        <v>0.023052897580990495</v>
      </c>
      <c r="E5" s="10">
        <f>Assumptions!B6</f>
        <v>0.023052897580990495</v>
      </c>
      <c r="F5" s="10">
        <f>Assumptions!B6</f>
        <v>0.023052897580990495</v>
      </c>
    </row>
    <row r="6" spans="1:6" x14ac:dyDescent="0.25">
      <c r="A6" t="s">
        <v>43</v>
      </c>
      <c r="B6" s="18">
        <f>Assumptions!B29*(1+B5)</f>
        <v>652329219084.567</v>
      </c>
      <c r="C6" s="18">
        <f>B6*(1+C5)</f>
        <v>667367297761.211</v>
      </c>
      <c r="D6" s="18">
        <f>C6*(1+D5)</f>
        <v>682752047725.4026</v>
      </c>
      <c r="E6" s="18">
        <f>D6*(1+E5)</f>
        <v>698491460754.8279</v>
      </c>
      <c r="F6" s="18">
        <f>E6*(1+F5)</f>
        <v>714593712860.8054</v>
      </c>
    </row>
    <row r="7" spans="1:6" x14ac:dyDescent="0.25">
      <c r="A7" t="s">
        <v>5</v>
      </c>
      <c r="B7" s="10">
        <f>Assumptions!B7</f>
        <v>0.21908106166012448</v>
      </c>
      <c r="C7" s="10">
        <f>Assumptions!B7</f>
        <v>0.21908106166012448</v>
      </c>
      <c r="D7" s="10">
        <f>Assumptions!B7</f>
        <v>0.21908106166012448</v>
      </c>
      <c r="E7" s="10">
        <f>Assumptions!B7</f>
        <v>0.21908106166012448</v>
      </c>
      <c r="F7" s="10">
        <f>Assumptions!B7</f>
        <v>0.21908106166012448</v>
      </c>
    </row>
    <row r="8" spans="1:6" x14ac:dyDescent="0.25">
      <c r="A8" t="s">
        <v>44</v>
      </c>
      <c r="B8" s="18">
        <f>B6*B7</f>
        <v>142912977868.9669</v>
      </c>
      <c r="C8" s="18">
        <f>C6*C7</f>
        <v>146207536110.77454</v>
      </c>
      <c r="D8" s="18">
        <f>D6*D7</f>
        <v>149578043466.30518</v>
      </c>
      <c r="E8" s="18">
        <f>E6*E7</f>
        <v>153026250782.69885</v>
      </c>
      <c r="F8" s="18">
        <f>F6*F7</f>
        <v>156553949269.1954</v>
      </c>
    </row>
    <row r="9" spans="1:6" x14ac:dyDescent="0.25">
      <c r="A9" t="s">
        <v>45</v>
      </c>
      <c r="B9" s="18">
        <f>B8*(1-Assumptions!B8)</f>
        <v>107209331741.45833</v>
      </c>
      <c r="C9" s="18">
        <f>C8*(1-Assumptions!B8)</f>
        <v>109680817485.82059</v>
      </c>
      <c r="D9" s="18">
        <f>D8*(1-Assumptions!B8)</f>
        <v>112209278137.92052</v>
      </c>
      <c r="E9" s="18">
        <f>E8*(1-Assumptions!B8)</f>
        <v>114796027134.47087</v>
      </c>
      <c r="F9" s="18">
        <f>F8*(1-Assumptions!B8)</f>
        <v>117442408190.70645</v>
      </c>
    </row>
    <row r="10" spans="1:6" x14ac:dyDescent="0.25">
      <c r="A10" t="s">
        <v>46</v>
      </c>
      <c r="B10" s="18">
        <f>B6*Assumptions!B9</f>
        <v>13750060917.49646</v>
      </c>
      <c r="C10" s="18">
        <f>C6*Assumptions!B9</f>
        <v>14067039663.559887</v>
      </c>
      <c r="D10" s="18">
        <f>D6*Assumptions!B9</f>
        <v>14391325688.191664</v>
      </c>
      <c r="E10" s="18">
        <f>E6*Assumptions!B9</f>
        <v>14723087445.336224</v>
      </c>
      <c r="F10" s="18">
        <f>F6*Assumptions!B9</f>
        <v>15062497272.289528</v>
      </c>
    </row>
    <row r="11" spans="1:6" x14ac:dyDescent="0.25">
      <c r="A11" t="s">
        <v>47</v>
      </c>
      <c r="B11" s="18">
        <f>-B6*Assumptions!B10</f>
        <v>-14129026228.150282</v>
      </c>
      <c r="C11" s="18">
        <f>-C6*Assumptions!B10</f>
        <v>-14454741222.706959</v>
      </c>
      <c r="D11" s="18">
        <f>-D6*Assumptions!B10</f>
        <v>-14787964891.673742</v>
      </c>
      <c r="E11" s="18">
        <f>-E6*Assumptions!B10</f>
        <v>-15128870331.75278</v>
      </c>
      <c r="F11" s="18">
        <f>-F6*Assumptions!B10</f>
        <v>-15477634630.026766</v>
      </c>
    </row>
    <row r="12" spans="1:6" x14ac:dyDescent="0.25">
      <c r="A12" t="s">
        <v>48</v>
      </c>
      <c r="B12" s="18">
        <f>-(B6-Assumptions!B29)*Assumptions!B11</f>
        <v>13620377316.892374</v>
      </c>
      <c r="C12" s="18">
        <f>-(C6-B6)*Assumptions!B11</f>
        <v>13934366480.193104</v>
      </c>
      <c r="D12" s="18">
        <f>-(D6-C6)*Assumptions!B11</f>
        <v>14255594003.51692</v>
      </c>
      <c r="E12" s="18">
        <f>-(E6-D6)*Assumptions!B11</f>
        <v>14584226752.03628</v>
      </c>
      <c r="F12" s="18">
        <f>-(F6-E6)*Assumptions!B11</f>
        <v>14920435437.648912</v>
      </c>
    </row>
    <row r="13" spans="1:6" x14ac:dyDescent="0.25">
      <c r="A13" s="19" t="s">
        <v>49</v>
      </c>
      <c r="B13" s="20">
        <f>B9+B10+B11+B12</f>
        <v>120450743747.69688</v>
      </c>
      <c r="C13" s="20">
        <f>C9+C10+C11+C12</f>
        <v>123227482406.86662</v>
      </c>
      <c r="D13" s="20">
        <f>D9+D10+D11+D12</f>
        <v>126068232937.95537</v>
      </c>
      <c r="E13" s="20">
        <f>E9+E10+E11+E12</f>
        <v>128974471000.0906</v>
      </c>
      <c r="F13" s="20">
        <f>F9+F10+F11+F12</f>
        <v>131947706270.61812</v>
      </c>
    </row>
    <row r="14" spans="1:6" x14ac:dyDescent="0.25">
      <c r="A14" t="s">
        <v>50</v>
      </c>
      <c r="B14" s="21">
        <f>1/(1+Assumptions!$B$26)^(1-0.5*Assumptions!$B$32)</f>
        <v>0.9485353958291366</v>
      </c>
      <c r="C14" s="21">
        <f>1/(1+Assumptions!$B$26)^(2-0.5*Assumptions!$B$32)</f>
        <v>0.8534156945020409</v>
      </c>
      <c r="D14" s="21">
        <f>1/(1+Assumptions!$B$26)^(3-0.5*Assumptions!$B$32)</f>
        <v>0.7678346541678195</v>
      </c>
      <c r="E14" s="21">
        <f>1/(1+Assumptions!$B$26)^(4-0.5*Assumptions!$B$32)</f>
        <v>0.6908357321516367</v>
      </c>
      <c r="F14" s="21">
        <f>1/(1+Assumptions!$B$26)^(5-0.5*Assumptions!$B$32)</f>
        <v>0.62155830845475</v>
      </c>
    </row>
    <row r="15" spans="1:6" x14ac:dyDescent="0.25">
      <c r="A15" s="19" t="s">
        <v>51</v>
      </c>
      <c r="B15" s="20">
        <f>B13*B14</f>
        <v>114251793898.63556</v>
      </c>
      <c r="C15" s="20">
        <f>C13*C14</f>
        <v>105164267479.99411</v>
      </c>
      <c r="D15" s="20">
        <f>D13*D14</f>
        <v>96799558039.46307</v>
      </c>
      <c r="E15" s="20">
        <f>E13*E14</f>
        <v>89100173102.21764</v>
      </c>
      <c r="F15" s="20">
        <f>F13*F14</f>
        <v>82013193114.0496</v>
      </c>
    </row>
    <row r="17" spans="1:2" x14ac:dyDescent="0.25">
      <c r="A17" s="22" t="s">
        <v>52</v>
      </c>
      <c r="B17" s="23">
        <f>SUM(B15:F15)</f>
        <v>487328985634.36005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131947706270.61812</v>
      </c>
    </row>
    <row r="5" spans="1:2" x14ac:dyDescent="0.25">
      <c r="A5" t="s">
        <v>56</v>
      </c>
      <c r="B5" s="18">
        <f>IF(Assumptions!$B$33=0,B4,B4-Forecast!F11-Forecast!F10-Forecast!F12)</f>
        <v>117497363850.55226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0.12463110918997632</v>
      </c>
    </row>
    <row r="7" spans="1:2" x14ac:dyDescent="0.25">
      <c r="A7" t="s">
        <v>58</v>
      </c>
      <c r="B7" s="18">
        <f>-MAX(Forecast!F9,0)*B6</f>
        <v>-14643826783.592554</v>
      </c>
    </row>
    <row r="8" spans="1:2" x14ac:dyDescent="0.25">
      <c r="A8" t="s">
        <v>59</v>
      </c>
      <c r="B8" s="18">
        <f>IF(OR(Assumptions!$B$33=0,Assumptions!B12&lt;=0),B5,MAX(B5+B7,0))</f>
        <v>102853537066.9597</v>
      </c>
    </row>
    <row r="9" spans="1:2" x14ac:dyDescent="0.25">
      <c r="A9" t="s">
        <v>60</v>
      </c>
      <c r="B9" s="18">
        <f>B8*(1+Assumptions!B12)/(Assumptions!B26-Assumptions!B12)</f>
        <v>1219381798105.9397</v>
      </c>
    </row>
    <row r="10" spans="1:2" x14ac:dyDescent="0.25">
      <c r="A10" t="s">
        <v>61</v>
      </c>
      <c r="B10" s="18">
        <f>B9/(1+Assumptions!B26)^(5-0.5*Assumptions!B32)</f>
        <v>757916887791.2394</v>
      </c>
    </row>
    <row r="11" spans="1:2" x14ac:dyDescent="0.25">
      <c r="A11" t="s">
        <v>62</v>
      </c>
      <c r="B11" s="18">
        <f>Forecast!B17+B10</f>
        <v>1245245873425.5994</v>
      </c>
    </row>
    <row r="12" spans="1:2" x14ac:dyDescent="0.25">
      <c r="A12" t="s">
        <v>63</v>
      </c>
      <c r="B12" s="18">
        <f>-Assumptions!B30</f>
        <v>69310000000</v>
      </c>
    </row>
    <row r="13" spans="1:2" x14ac:dyDescent="0.25">
      <c r="A13" t="s">
        <v>64</v>
      </c>
      <c r="B13" s="18">
        <f>B11+B12</f>
        <v>1314555873425.5994</v>
      </c>
    </row>
    <row r="14" spans="1:2" x14ac:dyDescent="0.25">
      <c r="A14" s="19" t="s">
        <v>65</v>
      </c>
      <c r="B14" s="24">
        <f>B13/Assumptions!B31</f>
        <v>559.4117844521223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171616446541.48492</v>
      </c>
    </row>
    <row r="18" spans="1:2" x14ac:dyDescent="0.25">
      <c r="A18" t="s">
        <v>60</v>
      </c>
      <c r="B18" s="18">
        <f>B17*Assumptions!B13</f>
        <v>3432328930829.698</v>
      </c>
    </row>
    <row r="19" spans="1:2" x14ac:dyDescent="0.25">
      <c r="A19" t="s">
        <v>61</v>
      </c>
      <c r="B19" s="18">
        <f>B18/(1+Assumptions!B26)^(5-0.5*Assumptions!B32)</f>
        <v>2133392564306.8079</v>
      </c>
    </row>
    <row r="20" spans="1:2" x14ac:dyDescent="0.25">
      <c r="A20" t="s">
        <v>62</v>
      </c>
      <c r="B20" s="18">
        <f>Forecast!B17+B19</f>
        <v>2620721549941.168</v>
      </c>
    </row>
    <row r="21" spans="1:2" x14ac:dyDescent="0.25">
      <c r="A21" t="s">
        <v>63</v>
      </c>
      <c r="B21" s="18">
        <f>-Assumptions!B30</f>
        <v>69310000000</v>
      </c>
    </row>
    <row r="22" spans="1:2" x14ac:dyDescent="0.25">
      <c r="A22" t="s">
        <v>64</v>
      </c>
      <c r="B22" s="18">
        <f>B20+B21</f>
        <v>2690031549941.168</v>
      </c>
    </row>
    <row r="23" spans="1:2" x14ac:dyDescent="0.25">
      <c r="A23" s="19" t="s">
        <v>65</v>
      </c>
      <c r="B23" s="25">
        <f>B22/Assumptions!B31</f>
        <v>1144.7481084722924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1932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559.4117844521223</v>
      </c>
    </row>
    <row r="29" spans="1:2" x14ac:dyDescent="0.25">
      <c r="A29" s="19" t="s">
        <v>73</v>
      </c>
      <c r="B29" s="12">
        <f>B28/B26-1</f>
        <v>-0.7104493869295433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0.091458</v>
      </c>
      <c r="B5" s="31">
        <v>660.1568400401569</v>
      </c>
      <c r="C5" s="31">
        <v>679.3247807095098</v>
      </c>
      <c r="D5" s="31">
        <v>701.2504494862143</v>
      </c>
      <c r="E5" s="31">
        <v>726.6069226436648</v>
      </c>
      <c r="F5" s="31">
        <v>756.3057107864026</v>
      </c>
    </row>
    <row r="6" spans="1:6" x14ac:dyDescent="0.25">
      <c r="A6" s="30">
        <v>0.101458</v>
      </c>
      <c r="B6" s="31">
        <v>592.9042017815037</v>
      </c>
      <c r="C6" s="31">
        <v>606.2203282108306</v>
      </c>
      <c r="D6" s="31">
        <v>621.1725551933886</v>
      </c>
      <c r="E6" s="31">
        <v>638.1043223482334</v>
      </c>
      <c r="F6" s="31">
        <v>657.4624246825017</v>
      </c>
    </row>
    <row r="7" spans="1:6" x14ac:dyDescent="0.25">
      <c r="A7" s="30">
        <v>0.111458</v>
      </c>
      <c r="B7" s="31">
        <v>539.4552514041762</v>
      </c>
      <c r="C7" s="31">
        <v>548.929433548298</v>
      </c>
      <c r="D7" s="32">
        <v>559.4098278650365</v>
      </c>
      <c r="E7" s="31">
        <v>571.0817222645943</v>
      </c>
      <c r="F7" s="31">
        <v>584.1788725507106</v>
      </c>
    </row>
    <row r="8" spans="1:6" x14ac:dyDescent="0.25">
      <c r="A8" s="30">
        <v>0.121458</v>
      </c>
      <c r="B8" s="31">
        <v>495.9270228827324</v>
      </c>
      <c r="C8" s="31">
        <v>502.78466350514486</v>
      </c>
      <c r="D8" s="31">
        <v>510.276110653795</v>
      </c>
      <c r="E8" s="31">
        <v>518.5053147528507</v>
      </c>
      <c r="F8" s="31">
        <v>527.6002726823706</v>
      </c>
    </row>
    <row r="9" spans="1:6" x14ac:dyDescent="0.25">
      <c r="A9" s="30">
        <v>0.131458</v>
      </c>
      <c r="B9" s="31">
        <v>459.7698264549607</v>
      </c>
      <c r="C9" s="31">
        <v>464.79313301402203</v>
      </c>
      <c r="D9" s="31">
        <v>470.221141473312</v>
      </c>
      <c r="E9" s="31">
        <v>476.1136847538763</v>
      </c>
      <c r="F9" s="31">
        <v>482.54300178166324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637630000000</v>
      </c>
      <c r="C5" s="18">
        <v>605730000000</v>
      </c>
      <c r="D5" s="18">
        <v>609660000000</v>
      </c>
      <c r="E5" s="18">
        <v>595490000000</v>
      </c>
      <c r="F5" s="8" t="s">
        <v>84</v>
      </c>
    </row>
    <row r="6" spans="1:6" x14ac:dyDescent="0.25">
      <c r="A6" t="s">
        <v>44</v>
      </c>
      <c r="B6" s="18">
        <v>137210000000</v>
      </c>
      <c r="C6" s="18">
        <v>134530000000</v>
      </c>
      <c r="D6" s="18">
        <v>134470000000</v>
      </c>
      <c r="E6" s="18">
        <v>130100000000</v>
      </c>
      <c r="F6" s="8" t="s">
        <v>85</v>
      </c>
    </row>
    <row r="7" spans="1:6" x14ac:dyDescent="0.25">
      <c r="A7" t="s">
        <v>86</v>
      </c>
      <c r="B7" s="18">
        <v>14360000000</v>
      </c>
      <c r="C7" s="18">
        <v>13630000000</v>
      </c>
      <c r="D7" s="18">
        <v>12160000000</v>
      </c>
      <c r="E7" s="18">
        <v>11520000000</v>
      </c>
      <c r="F7" s="8" t="s">
        <v>87</v>
      </c>
    </row>
    <row r="8" spans="1:6" x14ac:dyDescent="0.25">
      <c r="A8" t="s">
        <v>88</v>
      </c>
      <c r="B8" s="18">
        <v>13610000000</v>
      </c>
      <c r="C8" s="18">
        <v>12750000000</v>
      </c>
      <c r="D8" s="18">
        <v>14770000000</v>
      </c>
      <c r="E8" s="18">
        <v>11920000000</v>
      </c>
      <c r="F8" s="8" t="s">
        <v>89</v>
      </c>
    </row>
    <row r="9" spans="1:6" x14ac:dyDescent="0.25">
      <c r="A9" t="s">
        <v>90</v>
      </c>
      <c r="B9" s="18">
        <v>-6860000000</v>
      </c>
      <c r="C9" s="18">
        <v>7880000000</v>
      </c>
      <c r="D9" s="18">
        <v>-13130000000</v>
      </c>
      <c r="E9" s="18">
        <v>9600000000</v>
      </c>
      <c r="F9" s="8" t="s">
        <v>91</v>
      </c>
    </row>
    <row r="10" spans="1:6" x14ac:dyDescent="0.25">
      <c r="A10" t="s">
        <v>92</v>
      </c>
      <c r="B10" s="18">
        <v>14780000000</v>
      </c>
      <c r="C10" s="18">
        <v>16480000000</v>
      </c>
      <c r="D10" s="18">
        <v>14840000000</v>
      </c>
      <c r="E10" s="18">
        <v>12190000000</v>
      </c>
      <c r="F10" s="8" t="s">
        <v>93</v>
      </c>
    </row>
    <row r="11" spans="1:6" x14ac:dyDescent="0.25">
      <c r="A11" t="s">
        <v>94</v>
      </c>
      <c r="B11" s="18">
        <v>84090000000</v>
      </c>
      <c r="C11" s="18">
        <v>120060000000</v>
      </c>
      <c r="D11" s="18">
        <v>128770000000</v>
      </c>
      <c r="E11" s="18">
        <v>80430000000</v>
      </c>
      <c r="F11" s="8" t="s">
        <v>95</v>
      </c>
    </row>
    <row r="12" spans="1:6" x14ac:dyDescent="0.25">
      <c r="A12" t="s">
        <v>32</v>
      </c>
      <c r="B12" s="34">
        <v>2349889491</v>
      </c>
      <c r="C12" s="34">
        <v>2349760716</v>
      </c>
      <c r="D12" s="34">
        <v>2349591262</v>
      </c>
      <c r="E12" s="34">
        <v>2349591262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2026-09-19T00:08:17Z</dcterms:modified>
</cp:coreProperties>
</file>