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<sst xmlns="http://schemas.openxmlformats.org/spreadsheetml/2006/main" count="113" uniqueCount="101">
  <si>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Thales S.A. (HO.PA)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</si>
  <si>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</si>
  <si>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</si>
  <si>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</si>
  <si>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</si>
  <si>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</si>
  <si>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</si>
  <si>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</si>
  <si>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</si>
  <si>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</si>
  <si>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</si>
  <si>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</si>
  <si>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</si>
  <si>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</si>
  <si>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</si>
  <si>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</si>
  <si>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EUR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</si>
  <si>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</si>
  <si>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</si>
  <si>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</si>
  <si>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</si>
  <si>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</si>
  <si>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</si>
  <si>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</si>
  <si>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</si>
  <si>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</si>
  <si>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</si>
  <si>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</si>
  <si>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</si>
  <si>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</si>
  <si>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2025-12-31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</si>
  <si>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</si>
  <si>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</si>
  <si>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</si>
  <si>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</si>
  <si>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</si>
  <si>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</si>
  <si>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</si>
  <si>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</si>
  <si>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</si>
  <si>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</si>
  <si>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</si>
  <si>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</si>
  <si>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</si>
  <si>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</si>
  <si>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</si>
  <si>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</si>
  <si>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</si>
  <si>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</si>
  <si>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</si>
  <si>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</si>
  <si>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</si>
  <si>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</si>
  <si>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</si>
  <si>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</si>
  <si>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</si>
  <si>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</si>
  <si>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</si>
  <si>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</si>
  <si>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</si>
  <si>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</si>
  <si>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</si>
  <si>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</si>
  <si>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</si>
  <si>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</si>
  <si>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</si>
  <si>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</si>
  <si>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</si>
  <si>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</si>
  <si>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(EUR)</t>
  </si>
  <si>
    <t>Conversion, EUR to EUR</t>
  </si>
  <si>
    <t>Same currency, no conversion</t>
  </si>
  <si>
    <t>Value per share (EUR)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</si>
  <si>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</si>
  <si>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</si>
  <si>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</si>
  <si>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n/a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</si>
  <si>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</si>
  <si>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</si>
  <si>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</si>
  <si>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</si>
  <si>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</si>
  <si>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</si>
  <si>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</si>
  <si>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</si>
  <si>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</si>
  <si>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</si>
  <si>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</si>
  <si>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</si>
  <si>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</si>
  <si>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</si>
  <si>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</si>
  <si>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</si>
  <si>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</si>
  <si>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</si>
  <si>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</si>
  <si>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</si>
  <si>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</si>
  <si>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</si>
  <si>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EUR assumption - no free live source available for this market.</t>
  </si>
  <si>
    <t>Data: Yahoo Finance. Risk-free rate: EUR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</si>
</sst>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0.08007761425060589</v>
      </c>
    </row>
    <row r="7" spans="1:2" x14ac:dyDescent="0.25">
      <c r="A7" t="s">
        <v>5</v>
      </c>
      <c r="B7" s="6">
        <v>0.09009945317877135</v>
      </c>
    </row>
    <row r="8" spans="1:2" x14ac:dyDescent="0.25">
      <c r="A8" t="s">
        <v>6</v>
      </c>
      <c r="B8" s="6">
        <v>0.20218162219067431</v>
      </c>
    </row>
    <row r="9" spans="1:2" x14ac:dyDescent="0.25">
      <c r="A9" t="s">
        <v>7</v>
      </c>
      <c r="B9" s="6">
        <v>0.055561665671785485</v>
      </c>
    </row>
    <row r="10" spans="1:2" x14ac:dyDescent="0.25">
      <c r="A10" t="s">
        <v>8</v>
      </c>
      <c r="B10" s="6">
        <v>0.03221050808827625</v>
      </c>
    </row>
    <row r="11" spans="1:2" x14ac:dyDescent="0.25">
      <c r="A11" t="s">
        <v>9</v>
      </c>
      <c r="B11" s="6">
        <v>-0.20090739879013494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15.31338786690865</v>
      </c>
    </row>
    <row r="14" spans="1:3" x14ac:dyDescent="0.25">
      <c r="A14" t="s">
        <v>12</v>
      </c>
      <c r="B14" s="6">
        <v>0.19303201800165165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0.032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0.4104</v>
      </c>
      <c r="C19" s="8" t="s">
        <v>19</v>
      </c>
    </row>
    <row r="20" spans="1:2" x14ac:dyDescent="0.25">
      <c r="A20" t="s">
        <v>20</v>
      </c>
      <c r="B20" s="10">
        <f>B17+B19*B18</f>
        <v>0.056623999999999994</v>
      </c>
    </row>
    <row r="21" spans="1:3" x14ac:dyDescent="0.25">
      <c r="A21" t="s">
        <v>21</v>
      </c>
      <c r="B21" s="6">
        <v>0.041267406775652375</v>
      </c>
      <c r="C21" s="8" t="s">
        <v>22</v>
      </c>
    </row>
    <row r="22" spans="1:2" x14ac:dyDescent="0.25">
      <c r="A22" t="s">
        <v>23</v>
      </c>
      <c r="B22" s="11">
        <v>48987660288</v>
      </c>
    </row>
    <row r="23" spans="1:2" x14ac:dyDescent="0.25">
      <c r="A23" t="s">
        <v>24</v>
      </c>
      <c r="B23" s="11">
        <v>6129500000</v>
      </c>
    </row>
    <row r="24" spans="1:2" x14ac:dyDescent="0.25">
      <c r="A24" t="s">
        <v>25</v>
      </c>
      <c r="B24" s="10">
        <f>B22/(B22+B23)</f>
        <v>0.8887914404883718</v>
      </c>
    </row>
    <row r="25" spans="1:2" x14ac:dyDescent="0.25">
      <c r="A25" t="s">
        <v>26</v>
      </c>
      <c r="B25" s="10">
        <f>1-B24</f>
        <v>0.11120855951162822</v>
      </c>
    </row>
    <row r="26" spans="1:2" x14ac:dyDescent="0.25">
      <c r="A26" t="s">
        <v>27</v>
      </c>
      <c r="B26" s="12">
        <f>B24*B20+B25*B21*(1-B8)</f>
        <v>0.053988345521632716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22136400000</v>
      </c>
      <c r="C29" s="8" t="s">
        <v>30</v>
      </c>
    </row>
    <row r="30" spans="1:2" x14ac:dyDescent="0.25">
      <c r="A30" t="s">
        <v>31</v>
      </c>
      <c r="B30" s="11">
        <v>1638400000</v>
      </c>
    </row>
    <row r="31" spans="1:2" x14ac:dyDescent="0.25">
      <c r="A31" t="s">
        <v>32</v>
      </c>
      <c r="B31" s="13">
        <v>205879000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0.08007761425060589</v>
      </c>
      <c r="C5" s="10">
        <f>Assumptions!B6</f>
        <v>0.08007761425060589</v>
      </c>
      <c r="D5" s="10">
        <f>Assumptions!B6</f>
        <v>0.08007761425060589</v>
      </c>
      <c r="E5" s="10">
        <f>Assumptions!B6</f>
        <v>0.08007761425060589</v>
      </c>
      <c r="F5" s="10">
        <f>Assumptions!B6</f>
        <v>0.08007761425060589</v>
      </c>
    </row>
    <row r="6" spans="1:6" x14ac:dyDescent="0.25">
      <c r="A6" t="s">
        <v>43</v>
      </c>
      <c r="B6" s="18">
        <f>Assumptions!B29*(1+B5)</f>
        <v>23909030100.09711</v>
      </c>
      <c r="C6" s="18">
        <f>B6*(1+C5)</f>
        <v>25823608189.55881</v>
      </c>
      <c r="D6" s="18">
        <f>C6*(1+D5)</f>
        <v>27891501124.72109</v>
      </c>
      <c r="E6" s="18">
        <f>D6*(1+E5)</f>
        <v>30124985992.656845</v>
      </c>
      <c r="F6" s="18">
        <f>E6*(1+F5)</f>
        <v>32537323000.281727</v>
      </c>
    </row>
    <row r="7" spans="1:6" x14ac:dyDescent="0.25">
      <c r="A7" t="s">
        <v>5</v>
      </c>
      <c r="B7" s="10">
        <f>Assumptions!B7</f>
        <v>0.09009945317877135</v>
      </c>
      <c r="C7" s="10">
        <f>Assumptions!B7</f>
        <v>0.09009945317877135</v>
      </c>
      <c r="D7" s="10">
        <f>Assumptions!B7</f>
        <v>0.09009945317877135</v>
      </c>
      <c r="E7" s="10">
        <f>Assumptions!B7</f>
        <v>0.09009945317877135</v>
      </c>
      <c r="F7" s="10">
        <f>Assumptions!B7</f>
        <v>0.09009945317877135</v>
      </c>
    </row>
    <row r="8" spans="1:6" x14ac:dyDescent="0.25">
      <c r="A8" t="s">
        <v>44</v>
      </c>
      <c r="B8" s="18">
        <f>B6*B7</f>
        <v>2154190538.0535345</v>
      </c>
      <c r="C8" s="18">
        <f>C6*C7</f>
        <v>2326692976.9820905</v>
      </c>
      <c r="D8" s="18">
        <f>D6*D7</f>
        <v>2513008999.6724563</v>
      </c>
      <c r="E8" s="18">
        <f>E6*E7</f>
        <v>2714244764.956528</v>
      </c>
      <c r="F8" s="18">
        <f>F6*F7</f>
        <v>2931595010.226444</v>
      </c>
    </row>
    <row r="9" spans="1:6" x14ac:dyDescent="0.25">
      <c r="A9" t="s">
        <v>45</v>
      </c>
      <c r="B9" s="18">
        <f>B8*(1-Assumptions!B8)</f>
        <v>1718652800.5620694</v>
      </c>
      <c r="C9" s="18">
        <f>C8*(1-Assumptions!B8)</f>
        <v>1856278416.5562024</v>
      </c>
      <c r="D9" s="18">
        <f>D8*(1-Assumptions!B8)</f>
        <v>2004924763.5389154</v>
      </c>
      <c r="E9" s="18">
        <f>E8*(1-Assumptions!B8)</f>
        <v>2165474355.355072</v>
      </c>
      <c r="F9" s="18">
        <f>F8*(1-Assumptions!B8)</f>
        <v>2338880375.452775</v>
      </c>
    </row>
    <row r="10" spans="1:6" x14ac:dyDescent="0.25">
      <c r="A10" t="s">
        <v>46</v>
      </c>
      <c r="B10" s="18">
        <f>B6*Assumptions!B9</f>
        <v>1328425536.9582515</v>
      </c>
      <c r="C10" s="18">
        <f>C6*Assumptions!B9</f>
        <v>1434802684.6674483</v>
      </c>
      <c r="D10" s="18">
        <f>D6*Assumptions!B9</f>
        <v>1549698260.5759819</v>
      </c>
      <c r="E10" s="18">
        <f>E6*Assumptions!B9</f>
        <v>1673794400.0912204</v>
      </c>
      <c r="F10" s="18">
        <f>F6*Assumptions!B9</f>
        <v>1807827862.3965495</v>
      </c>
    </row>
    <row r="11" spans="1:6" x14ac:dyDescent="0.25">
      <c r="A11" t="s">
        <v>47</v>
      </c>
      <c r="B11" s="18">
        <f>-B6*Assumptions!B10</f>
        <v>-770122007.4220184</v>
      </c>
      <c r="C11" s="18">
        <f>-C6*Assumptions!B10</f>
        <v>-831791540.458261</v>
      </c>
      <c r="D11" s="18">
        <f>-D6*Assumptions!B10</f>
        <v>-898399422.5719948</v>
      </c>
      <c r="E11" s="18">
        <f>-E6*Assumptions!B10</f>
        <v>-970341104.9756821</v>
      </c>
      <c r="F11" s="18">
        <f>-F6*Assumptions!B10</f>
        <v>-1048043705.6714315</v>
      </c>
    </row>
    <row r="12" spans="1:6" x14ac:dyDescent="0.25">
      <c r="A12" t="s">
        <v>48</v>
      </c>
      <c r="B12" s="18">
        <f>-(B6-Assumptions!B29)*Assumptions!B11</f>
        <v>356134502.42760706</v>
      </c>
      <c r="C12" s="18">
        <f>-(C6-B6)*Assumptions!B11</f>
        <v>384652903.7343365</v>
      </c>
      <c r="D12" s="18">
        <f>-(D6-C6)*Assumptions!B11</f>
        <v>415454990.5799503</v>
      </c>
      <c r="E12" s="18">
        <f>-(E6-D6)*Assumptions!B11</f>
        <v>448723635.05410093</v>
      </c>
      <c r="F12" s="18">
        <f>-(F6-E6)*Assumptions!B11</f>
        <v>484656353.20709294</v>
      </c>
    </row>
    <row r="13" spans="1:6" x14ac:dyDescent="0.25">
      <c r="A13" s="19" t="s">
        <v>49</v>
      </c>
      <c r="B13" s="20">
        <f>B9+B10+B11+B12</f>
        <v>2633090832.5259094</v>
      </c>
      <c r="C13" s="20">
        <f>C9+C10+C11+C12</f>
        <v>2843942464.4997263</v>
      </c>
      <c r="D13" s="20">
        <f>D9+D10+D11+D12</f>
        <v>3071678592.122853</v>
      </c>
      <c r="E13" s="20">
        <f>E9+E10+E11+E12</f>
        <v>3317651285.524711</v>
      </c>
      <c r="F13" s="20">
        <f>F9+F10+F11+F12</f>
        <v>3583320885.3849854</v>
      </c>
    </row>
    <row r="14" spans="1:6" x14ac:dyDescent="0.25">
      <c r="A14" t="s">
        <v>50</v>
      </c>
      <c r="B14" s="21">
        <f>1/(1+Assumptions!$B$26)^(1-0.5*Assumptions!$B$32)</f>
        <v>0.9740518951289456</v>
      </c>
      <c r="C14" s="21">
        <f>1/(1+Assumptions!$B$26)^(2-0.5*Assumptions!$B$32)</f>
        <v>0.9241581268594335</v>
      </c>
      <c r="D14" s="21">
        <f>1/(1+Assumptions!$B$26)^(3-0.5*Assumptions!$B$32)</f>
        <v>0.8768200623718049</v>
      </c>
      <c r="E14" s="21">
        <f>1/(1+Assumptions!$B$26)^(4-0.5*Assumptions!$B$32)</f>
        <v>0.8319067910925098</v>
      </c>
      <c r="F14" s="21">
        <f>1/(1+Assumptions!$B$26)^(5-0.5*Assumptions!$B$32)</f>
        <v>0.7892941080679484</v>
      </c>
    </row>
    <row r="15" spans="1:6" x14ac:dyDescent="0.25">
      <c r="A15" s="19" t="s">
        <v>51</v>
      </c>
      <c r="B15" s="20">
        <f>B13*B14</f>
        <v>2564767115.4685154</v>
      </c>
      <c r="C15" s="20">
        <f>C13*C14</f>
        <v>2628252540.888068</v>
      </c>
      <c r="D15" s="20">
        <f>D13*D14</f>
        <v>2693309414.7312975</v>
      </c>
      <c r="E15" s="20">
        <f>E13*E14</f>
        <v>2759976634.9048023</v>
      </c>
      <c r="F15" s="20">
        <f>F13*F14</f>
        <v>2828294062.151193</v>
      </c>
    </row>
    <row r="17" spans="1:2" x14ac:dyDescent="0.25">
      <c r="A17" s="22" t="s">
        <v>52</v>
      </c>
      <c r="B17" s="23">
        <f>SUM(B15:F15)</f>
        <v>13474599768.143877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3583320885.3849854</v>
      </c>
    </row>
    <row r="5" spans="1:2" x14ac:dyDescent="0.25">
      <c r="A5" t="s">
        <v>56</v>
      </c>
      <c r="B5" s="18">
        <f>IF(Assumptions!$B$33=0,B4,B4-Forecast!F11-Forecast!F10-Forecast!F12)</f>
        <v>2946090968.235008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0.12951219315225773</v>
      </c>
    </row>
    <row r="7" spans="1:2" x14ac:dyDescent="0.25">
      <c r="A7" t="s">
        <v>58</v>
      </c>
      <c r="B7" s="18">
        <f>-MAX(Forecast!F9,0)*B6</f>
        <v>-381554702.5221743</v>
      </c>
    </row>
    <row r="8" spans="1:2" x14ac:dyDescent="0.25">
      <c r="A8" t="s">
        <v>59</v>
      </c>
      <c r="B8" s="18">
        <f>IF(OR(Assumptions!$B$33=0,Assumptions!B12&lt;=0),B5,MAX(B5+B7,0))</f>
        <v>2564536265.7128334</v>
      </c>
    </row>
    <row r="9" spans="1:2" x14ac:dyDescent="0.25">
      <c r="A9" t="s">
        <v>60</v>
      </c>
      <c r="B9" s="18">
        <f>B8*(1+Assumptions!B12)/(Assumptions!B26-Assumptions!B12)</f>
        <v>90679534311.26346</v>
      </c>
    </row>
    <row r="10" spans="1:2" x14ac:dyDescent="0.25">
      <c r="A10" t="s">
        <v>61</v>
      </c>
      <c r="B10" s="18">
        <f>B9/(1+Assumptions!B26)^(5-0.5*Assumptions!B32)</f>
        <v>71572822154.22562</v>
      </c>
    </row>
    <row r="11" spans="1:2" x14ac:dyDescent="0.25">
      <c r="A11" t="s">
        <v>62</v>
      </c>
      <c r="B11" s="18">
        <f>Forecast!B17+B10</f>
        <v>85047421922.36949</v>
      </c>
    </row>
    <row r="12" spans="1:2" x14ac:dyDescent="0.25">
      <c r="A12" t="s">
        <v>63</v>
      </c>
      <c r="B12" s="18">
        <f>-Assumptions!B30</f>
        <v>-1638400000</v>
      </c>
    </row>
    <row r="13" spans="1:2" x14ac:dyDescent="0.25">
      <c r="A13" t="s">
        <v>64</v>
      </c>
      <c r="B13" s="18">
        <f>B11+B12</f>
        <v>83409021922.36949</v>
      </c>
    </row>
    <row r="14" spans="1:2" x14ac:dyDescent="0.25">
      <c r="A14" s="19" t="s">
        <v>65</v>
      </c>
      <c r="B14" s="24">
        <f>B13/Assumptions!B31</f>
        <v>405.1361329828175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4739422872.622993</v>
      </c>
    </row>
    <row r="18" spans="1:2" x14ac:dyDescent="0.25">
      <c r="A18" t="s">
        <v>60</v>
      </c>
      <c r="B18" s="18">
        <f>B17*Assumptions!B13</f>
        <v>72576620713.77429</v>
      </c>
    </row>
    <row r="19" spans="1:2" x14ac:dyDescent="0.25">
      <c r="A19" t="s">
        <v>61</v>
      </c>
      <c r="B19" s="18">
        <f>B18/(1+Assumptions!B26)^(5-0.5*Assumptions!B32)</f>
        <v>57284299112.86427</v>
      </c>
    </row>
    <row r="20" spans="1:2" x14ac:dyDescent="0.25">
      <c r="A20" t="s">
        <v>62</v>
      </c>
      <c r="B20" s="18">
        <f>Forecast!B17+B19</f>
        <v>70758898881.00815</v>
      </c>
    </row>
    <row r="21" spans="1:2" x14ac:dyDescent="0.25">
      <c r="A21" t="s">
        <v>63</v>
      </c>
      <c r="B21" s="18">
        <f>-Assumptions!B30</f>
        <v>-1638400000</v>
      </c>
    </row>
    <row r="22" spans="1:2" x14ac:dyDescent="0.25">
      <c r="A22" t="s">
        <v>64</v>
      </c>
      <c r="B22" s="18">
        <f>B20+B21</f>
        <v>69120498881.00815</v>
      </c>
    </row>
    <row r="23" spans="1:2" x14ac:dyDescent="0.25">
      <c r="A23" s="19" t="s">
        <v>65</v>
      </c>
      <c r="B23" s="25">
        <f>B22/Assumptions!B31</f>
        <v>335.7336050836081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238.2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405.1361329828175</v>
      </c>
    </row>
    <row r="29" spans="1:2" x14ac:dyDescent="0.25">
      <c r="A29" s="19" t="s">
        <v>73</v>
      </c>
      <c r="B29" s="12">
        <f>B28/B26-1</f>
        <v>0.7008233962334909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0.033988</v>
      </c>
      <c r="B5" s="31">
        <v>667.7653876297989</v>
      </c>
      <c r="C5" s="31">
        <v>865.5324081525432</v>
      </c>
      <c r="D5" s="31">
        <v>1282.9791351289732</v>
      </c>
      <c r="E5" s="31">
        <v>2746.383300957604</v>
      </c>
      <c r="F5" s="31" t="s">
        <v>76</v>
      </c>
    </row>
    <row r="6" spans="1:6" x14ac:dyDescent="0.25">
      <c r="A6" s="30">
        <v>0.043988</v>
      </c>
      <c r="B6" s="31">
        <v>439.84031606811214</v>
      </c>
      <c r="C6" s="31">
        <v>508.480626894068</v>
      </c>
      <c r="D6" s="31">
        <v>613.1094187304844</v>
      </c>
      <c r="E6" s="31">
        <v>792.3188573735374</v>
      </c>
      <c r="F6" s="31">
        <v>1170.5759768796972</v>
      </c>
    </row>
    <row r="7" spans="1:6" x14ac:dyDescent="0.25">
      <c r="A7" s="30">
        <v>0.053988</v>
      </c>
      <c r="B7" s="31">
        <v>328.683465516017</v>
      </c>
      <c r="C7" s="31">
        <v>361.33134257101256</v>
      </c>
      <c r="D7" s="32">
        <v>405.1408442705712</v>
      </c>
      <c r="E7" s="31">
        <v>467.0914757701224</v>
      </c>
      <c r="F7" s="31">
        <v>561.5142328038085</v>
      </c>
    </row>
    <row r="8" spans="1:6" x14ac:dyDescent="0.25">
      <c r="A8" s="30">
        <v>0.063988</v>
      </c>
      <c r="B8" s="31">
        <v>262.7942856671916</v>
      </c>
      <c r="C8" s="31">
        <v>280.9399670979917</v>
      </c>
      <c r="D8" s="31">
        <v>303.6679029145869</v>
      </c>
      <c r="E8" s="31">
        <v>333.00038968596994</v>
      </c>
      <c r="F8" s="31">
        <v>372.3549886209798</v>
      </c>
    </row>
    <row r="9" spans="1:6" x14ac:dyDescent="0.25">
      <c r="A9" s="30">
        <v>0.073988</v>
      </c>
      <c r="B9" s="31">
        <v>219.1565762439492</v>
      </c>
      <c r="C9" s="31">
        <v>230.21793987988565</v>
      </c>
      <c r="D9" s="31">
        <v>243.48240098607442</v>
      </c>
      <c r="E9" s="31">
        <v>259.7012204076047</v>
      </c>
      <c r="F9" s="31">
        <v>280.01103954003725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77</v>
      </c>
    </row>
    <row r="2" spans="1:1" x14ac:dyDescent="0.25">
      <c r="A2" s="3" t="s">
        <v>78</v>
      </c>
    </row>
    <row r="4" spans="1:6" x14ac:dyDescent="0.25">
      <c r="A4" s="16" t="s">
        <v>79</v>
      </c>
      <c r="B4" s="17" t="s">
        <v>80</v>
      </c>
      <c r="C4" s="17" t="s">
        <v>81</v>
      </c>
      <c r="D4" s="17" t="s">
        <v>82</v>
      </c>
      <c r="E4" s="17" t="s">
        <v>83</v>
      </c>
      <c r="F4" s="33" t="s">
        <v>84</v>
      </c>
    </row>
    <row r="5" spans="1:6" x14ac:dyDescent="0.25">
      <c r="A5" t="s">
        <v>43</v>
      </c>
      <c r="B5" s="18">
        <v>22136400000</v>
      </c>
      <c r="C5" s="18">
        <v>20576600000</v>
      </c>
      <c r="D5" s="18">
        <v>18428400000</v>
      </c>
      <c r="E5" s="18">
        <v>17568800000</v>
      </c>
      <c r="F5" s="8" t="s">
        <v>85</v>
      </c>
    </row>
    <row r="6" spans="1:6" x14ac:dyDescent="0.25">
      <c r="A6" t="s">
        <v>44</v>
      </c>
      <c r="B6" s="18">
        <v>2218700000</v>
      </c>
      <c r="C6" s="18">
        <v>1817000000</v>
      </c>
      <c r="D6" s="18">
        <v>1653700000</v>
      </c>
      <c r="E6" s="18">
        <v>1442900000</v>
      </c>
      <c r="F6" s="8" t="s">
        <v>86</v>
      </c>
    </row>
    <row r="7" spans="1:6" x14ac:dyDescent="0.25">
      <c r="A7" t="s">
        <v>87</v>
      </c>
      <c r="B7" s="18">
        <v>1087300000</v>
      </c>
      <c r="C7" s="18">
        <v>1155400000</v>
      </c>
      <c r="D7" s="18">
        <v>1045100000</v>
      </c>
      <c r="E7" s="18">
        <v>1058800000</v>
      </c>
      <c r="F7" s="8" t="s">
        <v>88</v>
      </c>
    </row>
    <row r="8" spans="1:6" x14ac:dyDescent="0.25">
      <c r="A8" t="s">
        <v>89</v>
      </c>
      <c r="B8" s="18">
        <v>756700000</v>
      </c>
      <c r="C8" s="18">
        <v>623100000</v>
      </c>
      <c r="D8" s="18">
        <v>625600000</v>
      </c>
      <c r="E8" s="18">
        <v>534600000</v>
      </c>
      <c r="F8" s="8" t="s">
        <v>90</v>
      </c>
    </row>
    <row r="9" spans="1:6" x14ac:dyDescent="0.25">
      <c r="A9" t="s">
        <v>91</v>
      </c>
      <c r="B9" s="18">
        <v>-723500000</v>
      </c>
      <c r="C9" s="18">
        <v>-26100000</v>
      </c>
      <c r="D9" s="18">
        <v>-172700000</v>
      </c>
      <c r="E9" s="18">
        <v>-966400000</v>
      </c>
      <c r="F9" s="8" t="s">
        <v>92</v>
      </c>
    </row>
    <row r="10" spans="1:6" x14ac:dyDescent="0.25">
      <c r="A10" t="s">
        <v>93</v>
      </c>
      <c r="B10" s="18">
        <v>6129500000</v>
      </c>
      <c r="C10" s="18">
        <v>7823400000</v>
      </c>
      <c r="D10" s="18">
        <v>8433600000</v>
      </c>
      <c r="E10" s="18">
        <v>5471400000</v>
      </c>
      <c r="F10" s="8" t="s">
        <v>94</v>
      </c>
    </row>
    <row r="11" spans="1:6" x14ac:dyDescent="0.25">
      <c r="A11" t="s">
        <v>95</v>
      </c>
      <c r="B11" s="18">
        <v>4491100000</v>
      </c>
      <c r="C11" s="18">
        <v>4768000000</v>
      </c>
      <c r="D11" s="18">
        <v>4080500000</v>
      </c>
      <c r="E11" s="18">
        <v>5300100000</v>
      </c>
      <c r="F11" s="8" t="s">
        <v>96</v>
      </c>
    </row>
    <row r="12" spans="1:6" x14ac:dyDescent="0.25">
      <c r="A12" t="s">
        <v>32</v>
      </c>
      <c r="B12" s="34">
        <v>205879000</v>
      </c>
      <c r="C12" s="34">
        <v>206021000</v>
      </c>
      <c r="D12" s="34">
        <v>209163000</v>
      </c>
      <c r="E12" s="34">
        <v>212348000</v>
      </c>
      <c r="F12" s="8" t="s">
        <v>97</v>
      </c>
    </row>
    <row r="15" spans="1:1" x14ac:dyDescent="0.25">
      <c r="A15" s="19" t="s">
        <v>98</v>
      </c>
    </row>
    <row r="16" ht="22" customHeight="1" spans="1:6" x14ac:dyDescent="0.25">
      <c r="A16" s="35" t="s">
        <v>99</v>
      </c>
      <c r="B16" s="35"/>
      <c r="C16" s="35"/>
      <c r="D16" s="35"/>
      <c r="E16" s="35"/>
      <c r="F16" s="35"/>
    </row>
    <row r="18" spans="1:1" x14ac:dyDescent="0.25">
      <c r="A18" s="36" t="s">
        <v>100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2026-09-19T00:06:18Z</dcterms:modified>
</cp:coreProperties>
</file>