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<sst xmlns="http://schemas.openxmlformats.org/spreadsheetml/2006/main" count="114" uniqueCount="102">
  <si>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Robinhood Markets, Inc. (HOOD)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</si>
  <si>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</si>
  <si>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</si>
  <si>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</si>
  <si>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</si>
  <si>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</si>
  <si>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</si>
  <si>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</si>
  <si>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</si>
  <si>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</si>
  <si>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</si>
  <si>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</si>
  <si>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</si>
  <si>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</si>
  <si>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</si>
  <si>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</si>
  <si>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</si>
  <si>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</si>
  <si>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</si>
  <si>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</si>
  <si>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</si>
  <si>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</si>
  <si>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</si>
  <si>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</si>
  <si>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</si>
  <si>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</si>
  <si>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</si>
  <si>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</si>
  <si>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</si>
  <si>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</si>
  <si>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</si>
  <si>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</si>
  <si>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</si>
  <si>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</si>
  <si>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</si>
  <si>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</si>
  <si>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</si>
  <si>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</si>
  <si>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</si>
  <si>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</si>
  <si>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</si>
  <si>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</si>
  <si>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</si>
  <si>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</si>
  <si>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</si>
  <si>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</si>
  <si>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</si>
  <si>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</si>
  <si>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</si>
  <si>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</si>
  <si>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</si>
  <si>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</si>
  <si>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</si>
  <si>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</si>
  <si>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</si>
  <si>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</si>
  <si>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</si>
  <si>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</si>
  <si>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</si>
  <si>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</si>
  <si>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</si>
  <si>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</si>
  <si>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</si>
  <si>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</si>
  <si>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</si>
  <si>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</si>
  <si>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</si>
  <si>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</si>
  <si>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</si>
  <si>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</si>
  <si>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</si>
  <si>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</si>
  <si>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</si>
  <si>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</si>
  <si>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</si>
  <si>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</si>
  <si>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</si>
  <si>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</si>
  <si>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</si>
  <si>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</si>
  <si>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</si>
  <si>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</si>
  <si>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</si>
  <si>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</si>
  <si>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</si>
  <si>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</si>
  <si>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</si>
  <si>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</si>
  <si>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</si>
  <si>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</si>
  <si>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</si>
  <si>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</si>
  <si>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</si>
  <si>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</si>
  <si>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</si>
  <si>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</si>
  <si>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</si>
  <si>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</si>
  <si>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</si>
  <si>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Free cashflow is negative in at least one forecast year, so terminal value carries most of the valuation.</t>
  </si>
  <si>
    <t>Current EV/EBITDA of 50.0x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</si>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</sst>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0.4878747583673768</v>
      </c>
    </row>
    <row r="7" spans="1:2" x14ac:dyDescent="0.25">
      <c r="A7" t="s">
        <v>5</v>
      </c>
      <c r="B7" s="6">
        <v>-0.043357605381903724</v>
      </c>
    </row>
    <row r="8" spans="1:2" x14ac:dyDescent="0.25">
      <c r="A8" t="s">
        <v>6</v>
      </c>
      <c r="B8" s="6">
        <v>0.10673624288425047</v>
      </c>
    </row>
    <row r="9" spans="1:2" x14ac:dyDescent="0.25">
      <c r="A9" t="s">
        <v>7</v>
      </c>
      <c r="B9" s="6">
        <v>0.03207700585829279</v>
      </c>
    </row>
    <row r="10" spans="1:2" x14ac:dyDescent="0.25">
      <c r="A10" t="s">
        <v>8</v>
      </c>
      <c r="B10" s="6">
        <v>0.020562346916985275</v>
      </c>
    </row>
    <row r="11" spans="1:2" x14ac:dyDescent="0.25">
      <c r="A11" t="s">
        <v>9</v>
      </c>
      <c r="B11" s="6">
        <v>0.6136662286465178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0.14541226062863385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1.8978000000000002</v>
      </c>
      <c r="C19" s="8" t="s">
        <v>19</v>
      </c>
    </row>
    <row r="20" spans="1:2" x14ac:dyDescent="0.25">
      <c r="A20" t="s">
        <v>20</v>
      </c>
      <c r="B20" s="10">
        <f>B17+B19*B18</f>
        <v>0.15435900000000002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107728044032</v>
      </c>
    </row>
    <row r="23" spans="1:2" x14ac:dyDescent="0.25">
      <c r="A23" t="s">
        <v>24</v>
      </c>
      <c r="B23" s="11">
        <v>11626000000</v>
      </c>
    </row>
    <row r="24" spans="1:2" x14ac:dyDescent="0.25">
      <c r="A24" t="s">
        <v>25</v>
      </c>
      <c r="B24" s="10">
        <f>B22/(B22+B23)</f>
        <v>0.9025923244219278</v>
      </c>
    </row>
    <row r="25" spans="1:2" x14ac:dyDescent="0.25">
      <c r="A25" t="s">
        <v>26</v>
      </c>
      <c r="B25" s="10">
        <f>1-B24</f>
        <v>0.09740767557807217</v>
      </c>
    </row>
    <row r="26" spans="1:2" x14ac:dyDescent="0.25">
      <c r="A26" t="s">
        <v>27</v>
      </c>
      <c r="B26" s="12">
        <f>B24*B20+B25*B21*(1-B8)</f>
        <v>0.14541226062863385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4473000000</v>
      </c>
      <c r="C29" s="8" t="s">
        <v>30</v>
      </c>
    </row>
    <row r="30" spans="1:2" x14ac:dyDescent="0.25">
      <c r="A30" t="s">
        <v>31</v>
      </c>
      <c r="B30" s="11">
        <v>1175000000</v>
      </c>
    </row>
    <row r="31" spans="1:2" x14ac:dyDescent="0.25">
      <c r="A31" t="s">
        <v>32</v>
      </c>
      <c r="B31" s="13">
        <v>918781846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0.4878747583673768</v>
      </c>
      <c r="C5" s="10">
        <f>Assumptions!B6</f>
        <v>0.4878747583673768</v>
      </c>
      <c r="D5" s="10">
        <f>Assumptions!B6</f>
        <v>0.4878747583673768</v>
      </c>
      <c r="E5" s="10">
        <f>Assumptions!B6</f>
        <v>0.4878747583673768</v>
      </c>
      <c r="F5" s="10">
        <f>Assumptions!B6</f>
        <v>0.4878747583673768</v>
      </c>
    </row>
    <row r="6" spans="1:6" x14ac:dyDescent="0.25">
      <c r="A6" t="s">
        <v>43</v>
      </c>
      <c r="B6" s="18">
        <f>Assumptions!B29*(1+B5)</f>
        <v>6655263794.177277</v>
      </c>
      <c r="C6" s="18">
        <f>B6*(1+C5)</f>
        <v>9902199009.632668</v>
      </c>
      <c r="D6" s="18">
        <f>C6*(1+D5)</f>
        <v>14733231958.762884</v>
      </c>
      <c r="E6" s="18">
        <f>D6*(1+E5)</f>
        <v>21921203940.61484</v>
      </c>
      <c r="F6" s="18">
        <f>E6*(1+F5)</f>
        <v>32616006016.264297</v>
      </c>
    </row>
    <row r="7" spans="1:6" x14ac:dyDescent="0.25">
      <c r="A7" t="s">
        <v>5</v>
      </c>
      <c r="B7" s="10">
        <f>Assumptions!B7</f>
        <v>-0.043357605381903724</v>
      </c>
      <c r="C7" s="10">
        <f>Assumptions!B7</f>
        <v>-0.043357605381903724</v>
      </c>
      <c r="D7" s="10">
        <f>Assumptions!B7</f>
        <v>-0.043357605381903724</v>
      </c>
      <c r="E7" s="10">
        <f>Assumptions!B7</f>
        <v>-0.043357605381903724</v>
      </c>
      <c r="F7" s="10">
        <f>Assumptions!B7</f>
        <v>-0.043357605381903724</v>
      </c>
    </row>
    <row r="8" spans="1:6" x14ac:dyDescent="0.25">
      <c r="A8" t="s">
        <v>44</v>
      </c>
      <c r="B8" s="18">
        <f>B6*B7</f>
        <v>-288556301.3004097</v>
      </c>
      <c r="C8" s="18">
        <f>C6*C7</f>
        <v>-429335637.0727311</v>
      </c>
      <c r="D8" s="18">
        <f>D6*D7</f>
        <v>-638797657.2680936</v>
      </c>
      <c r="E8" s="18">
        <f>E6*E7</f>
        <v>-950450909.9534112</v>
      </c>
      <c r="F8" s="18">
        <f>F6*F7</f>
        <v>-1414151917.9869852</v>
      </c>
    </row>
    <row r="9" spans="1:6" x14ac:dyDescent="0.25">
      <c r="A9" t="s">
        <v>45</v>
      </c>
      <c r="B9" s="18">
        <f>B8*(1-Assumptions!B8)</f>
        <v>-257756885.8390282</v>
      </c>
      <c r="C9" s="18">
        <f>C8*(1-Assumptions!B8)</f>
        <v>-383509964.23527163</v>
      </c>
      <c r="D9" s="18">
        <f>D8*(1-Assumptions!B8)</f>
        <v>-570614795.3680362</v>
      </c>
      <c r="E9" s="18">
        <f>E8*(1-Assumptions!B8)</f>
        <v>-849003350.779067</v>
      </c>
      <c r="F9" s="18">
        <f>F8*(1-Assumptions!B8)</f>
        <v>-1263210655.3934977</v>
      </c>
    </row>
    <row r="10" spans="1:6" x14ac:dyDescent="0.25">
      <c r="A10" t="s">
        <v>46</v>
      </c>
      <c r="B10" s="18">
        <f>B6*Assumptions!B9</f>
        <v>213480935.7143084</v>
      </c>
      <c r="C10" s="18">
        <f>C6*Assumptions!B9</f>
        <v>317632895.64196813</v>
      </c>
      <c r="D10" s="18">
        <f>D6*Assumptions!B9</f>
        <v>472597967.8528236</v>
      </c>
      <c r="E10" s="18">
        <f>E6*Assumptions!B9</f>
        <v>703166587.2239332</v>
      </c>
      <c r="F10" s="18">
        <f>F6*Assumptions!B9</f>
        <v>1046223816.0578227</v>
      </c>
    </row>
    <row r="11" spans="1:6" x14ac:dyDescent="0.25">
      <c r="A11" t="s">
        <v>47</v>
      </c>
      <c r="B11" s="18">
        <f>-B6*Assumptions!B10</f>
        <v>-136847842.95992485</v>
      </c>
      <c r="C11" s="18">
        <f>-C6*Assumptions!B10</f>
        <v>-203612451.27709493</v>
      </c>
      <c r="D11" s="18">
        <f>-D6*Assumptions!B10</f>
        <v>-302949826.7444969</v>
      </c>
      <c r="E11" s="18">
        <f>-E6*Assumptions!B10</f>
        <v>-450751400.26490706</v>
      </c>
      <c r="F11" s="18">
        <f>-F6*Assumptions!B10</f>
        <v>-670661630.7529054</v>
      </c>
    </row>
    <row r="12" spans="1:6" x14ac:dyDescent="0.25">
      <c r="A12" t="s">
        <v>48</v>
      </c>
      <c r="B12" s="18">
        <f>-(B6-Assumptions!B29)*Assumptions!B11</f>
        <v>-1339181592.48461</v>
      </c>
      <c r="C12" s="18">
        <f>-(C6-B6)*Assumptions!B11</f>
        <v>-1992534488.3280783</v>
      </c>
      <c r="D12" s="18">
        <f>-(D6-C6)*Assumptions!B11</f>
        <v>-2964641770.3598046</v>
      </c>
      <c r="E12" s="18">
        <f>-(E6-D6)*Assumptions!B11</f>
        <v>-4411015657.719927</v>
      </c>
      <c r="F12" s="18">
        <f>-(F6-E6)*Assumptions!B11</f>
        <v>-6563038855.884752</v>
      </c>
    </row>
    <row r="13" spans="1:6" x14ac:dyDescent="0.25">
      <c r="A13" s="19" t="s">
        <v>49</v>
      </c>
      <c r="B13" s="20">
        <f>B9+B10+B11+B12</f>
        <v>-1520305385.5692546</v>
      </c>
      <c r="C13" s="20">
        <f>C9+C10+C11+C12</f>
        <v>-2262024008.198477</v>
      </c>
      <c r="D13" s="20">
        <f>D9+D10+D11+D12</f>
        <v>-3365608424.619514</v>
      </c>
      <c r="E13" s="20">
        <f>E9+E10+E11+E12</f>
        <v>-5007603821.539968</v>
      </c>
      <c r="F13" s="20">
        <f>F9+F10+F11+F12</f>
        <v>-7450687325.973332</v>
      </c>
    </row>
    <row r="14" spans="1:6" x14ac:dyDescent="0.25">
      <c r="A14" t="s">
        <v>50</v>
      </c>
      <c r="B14" s="21">
        <f>1/(1+Assumptions!$B$26)^(1-0.5*Assumptions!$B$32)</f>
        <v>0.9343704307551706</v>
      </c>
      <c r="C14" s="21">
        <f>1/(1+Assumptions!$B$26)^(2-0.5*Assumptions!$B$32)</f>
        <v>0.8157503310138852</v>
      </c>
      <c r="D14" s="21">
        <f>1/(1+Assumptions!$B$26)^(3-0.5*Assumptions!$B$32)</f>
        <v>0.7121892780911729</v>
      </c>
      <c r="E14" s="21">
        <f>1/(1+Assumptions!$B$26)^(4-0.5*Assumptions!$B$32)</f>
        <v>0.6217754974093815</v>
      </c>
      <c r="F14" s="21">
        <f>1/(1+Assumptions!$B$26)^(5-0.5*Assumptions!$B$32)</f>
        <v>0.5428399178022889</v>
      </c>
    </row>
    <row r="15" spans="1:6" x14ac:dyDescent="0.25">
      <c r="A15" s="19" t="s">
        <v>51</v>
      </c>
      <c r="B15" s="20">
        <f>B13*B14</f>
        <v>-1420528397.99375</v>
      </c>
      <c r="C15" s="20">
        <f>C13*C14</f>
        <v>-1845246833.4492626</v>
      </c>
      <c r="D15" s="20">
        <f>D13*D14</f>
        <v>-2396950234.2673416</v>
      </c>
      <c r="E15" s="20">
        <f>E13*E14</f>
        <v>-3113605356.967133</v>
      </c>
      <c r="F15" s="20">
        <f>F13*F14</f>
        <v>-4044530495.6019197</v>
      </c>
    </row>
    <row r="17" spans="1:2" x14ac:dyDescent="0.25">
      <c r="A17" s="22" t="s">
        <v>52</v>
      </c>
      <c r="B17" s="23">
        <f>SUM(B15:F15)</f>
        <v>-12820861318.279406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-7450687325.973332</v>
      </c>
    </row>
    <row r="5" spans="1:2" x14ac:dyDescent="0.25">
      <c r="A5" t="s">
        <v>56</v>
      </c>
      <c r="B5" s="18">
        <f>IF(Assumptions!$B$33=0,B4,B4-Forecast!F11-Forecast!F10-Forecast!F12)</f>
        <v>-587947884.6589558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0.17192497999771228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-12820861318.279406</v>
      </c>
    </row>
    <row r="12" spans="1:2" x14ac:dyDescent="0.25">
      <c r="A12" t="s">
        <v>63</v>
      </c>
      <c r="B12" s="18">
        <f>-Assumptions!B30</f>
        <v>-1175000000</v>
      </c>
    </row>
    <row r="13" spans="1:2" x14ac:dyDescent="0.25">
      <c r="A13" t="s">
        <v>64</v>
      </c>
      <c r="B13" s="18">
        <f>B11+B12</f>
        <v>-13995861318.279406</v>
      </c>
    </row>
    <row r="14" spans="1:2" x14ac:dyDescent="0.25">
      <c r="A14" s="19" t="s">
        <v>65</v>
      </c>
      <c r="B14" s="24">
        <f>B13/Assumptions!B31</f>
        <v>-15.233062537327719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-367928101.9291625</v>
      </c>
    </row>
    <row r="18" spans="1:2" x14ac:dyDescent="0.25">
      <c r="A18" t="s">
        <v>60</v>
      </c>
      <c r="B18" s="18">
        <f>B17*Assumptions!B13</f>
        <v>-7358562038.58325</v>
      </c>
    </row>
    <row r="19" spans="1:2" x14ac:dyDescent="0.25">
      <c r="A19" t="s">
        <v>61</v>
      </c>
      <c r="B19" s="18">
        <f>B18/(1+Assumptions!B26)^(5-0.5*Assumptions!B32)</f>
        <v>-3994521212.167575</v>
      </c>
    </row>
    <row r="20" spans="1:2" x14ac:dyDescent="0.25">
      <c r="A20" t="s">
        <v>62</v>
      </c>
      <c r="B20" s="18">
        <f>Forecast!B17+B19</f>
        <v>-16815382530.44698</v>
      </c>
    </row>
    <row r="21" spans="1:2" x14ac:dyDescent="0.25">
      <c r="A21" t="s">
        <v>63</v>
      </c>
      <c r="B21" s="18">
        <f>-Assumptions!B30</f>
        <v>-1175000000</v>
      </c>
    </row>
    <row r="22" spans="1:2" x14ac:dyDescent="0.25">
      <c r="A22" t="s">
        <v>64</v>
      </c>
      <c r="B22" s="18">
        <f>B20+B21</f>
        <v>-17990382530.44698</v>
      </c>
    </row>
    <row r="23" spans="1:2" x14ac:dyDescent="0.25">
      <c r="A23" s="19" t="s">
        <v>65</v>
      </c>
      <c r="B23" s="25">
        <f>B22/Assumptions!B31</f>
        <v>-19.5806900286175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119.82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-15.233062537327719</v>
      </c>
    </row>
    <row r="29" spans="1:2" x14ac:dyDescent="0.25">
      <c r="A29" s="19" t="s">
        <v>73</v>
      </c>
      <c r="B29" s="12">
        <f>B28/B26-1</f>
        <v>-1.127132887141777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0.125412</v>
      </c>
      <c r="B5" s="31">
        <v>-15.996634544529948</v>
      </c>
      <c r="C5" s="31">
        <v>-15.996634544529948</v>
      </c>
      <c r="D5" s="31">
        <v>-15.996634544529948</v>
      </c>
      <c r="E5" s="31">
        <v>-15.996634544529948</v>
      </c>
      <c r="F5" s="31">
        <v>-15.996634544529948</v>
      </c>
    </row>
    <row r="6" spans="1:6" x14ac:dyDescent="0.25">
      <c r="A6" s="30">
        <v>0.135412</v>
      </c>
      <c r="B6" s="31">
        <v>-15.607074766841174</v>
      </c>
      <c r="C6" s="31">
        <v>-15.607074766841174</v>
      </c>
      <c r="D6" s="31">
        <v>-15.607074766841174</v>
      </c>
      <c r="E6" s="31">
        <v>-15.607074766841174</v>
      </c>
      <c r="F6" s="31">
        <v>-15.607074766841174</v>
      </c>
    </row>
    <row r="7" spans="1:6" x14ac:dyDescent="0.25">
      <c r="A7" s="30">
        <v>0.145412</v>
      </c>
      <c r="B7" s="31">
        <v>-15.233072089036034</v>
      </c>
      <c r="C7" s="31">
        <v>-15.233072089036034</v>
      </c>
      <c r="D7" s="32">
        <v>-15.233072089036034</v>
      </c>
      <c r="E7" s="31">
        <v>-15.233072089036034</v>
      </c>
      <c r="F7" s="31">
        <v>-15.233072089036034</v>
      </c>
    </row>
    <row r="8" spans="1:6" x14ac:dyDescent="0.25">
      <c r="A8" s="30">
        <v>0.155412</v>
      </c>
      <c r="B8" s="31">
        <v>-14.873848258755872</v>
      </c>
      <c r="C8" s="31">
        <v>-14.873848258755872</v>
      </c>
      <c r="D8" s="31">
        <v>-14.873848258755872</v>
      </c>
      <c r="E8" s="31">
        <v>-14.873848258755872</v>
      </c>
      <c r="F8" s="31">
        <v>-14.873848258755872</v>
      </c>
    </row>
    <row r="9" spans="1:6" x14ac:dyDescent="0.25">
      <c r="A9" s="30">
        <v>0.165412</v>
      </c>
      <c r="B9" s="31">
        <v>-14.528671040121198</v>
      </c>
      <c r="C9" s="31">
        <v>-14.528671040121198</v>
      </c>
      <c r="D9" s="31">
        <v>-14.528671040121198</v>
      </c>
      <c r="E9" s="31">
        <v>-14.528671040121198</v>
      </c>
      <c r="F9" s="31">
        <v>-14.528671040121198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4473000000</v>
      </c>
      <c r="C5" s="18">
        <v>2951000000</v>
      </c>
      <c r="D5" s="18">
        <v>1865000000</v>
      </c>
      <c r="E5" s="18">
        <v>1358000000</v>
      </c>
      <c r="F5" s="8" t="s">
        <v>84</v>
      </c>
    </row>
    <row r="6" spans="1:6" x14ac:dyDescent="0.25">
      <c r="A6" t="s">
        <v>44</v>
      </c>
      <c r="B6" s="18">
        <v>2094000000</v>
      </c>
      <c r="C6" s="18">
        <v>1054000000</v>
      </c>
      <c r="D6" s="18">
        <v>-536000000</v>
      </c>
      <c r="E6" s="18">
        <v>-966000000</v>
      </c>
      <c r="F6" s="8" t="s">
        <v>85</v>
      </c>
    </row>
    <row r="7" spans="1:6" x14ac:dyDescent="0.25">
      <c r="A7" t="s">
        <v>86</v>
      </c>
      <c r="B7" s="18">
        <v>86000000</v>
      </c>
      <c r="C7" s="18">
        <v>77000000</v>
      </c>
      <c r="D7" s="18">
        <v>71000000</v>
      </c>
      <c r="E7" s="18">
        <v>61000000</v>
      </c>
      <c r="F7" s="8" t="s">
        <v>87</v>
      </c>
    </row>
    <row r="8" spans="1:6" x14ac:dyDescent="0.25">
      <c r="A8" t="s">
        <v>88</v>
      </c>
      <c r="B8" s="18">
        <v>54000000</v>
      </c>
      <c r="C8" s="18">
        <v>50000000</v>
      </c>
      <c r="D8" s="18">
        <v>21000000</v>
      </c>
      <c r="E8" s="18">
        <v>57000000</v>
      </c>
      <c r="F8" s="8" t="s">
        <v>89</v>
      </c>
    </row>
    <row r="9" spans="1:6" x14ac:dyDescent="0.25">
      <c r="A9" t="s">
        <v>90</v>
      </c>
      <c r="B9" s="18">
        <v>934000000</v>
      </c>
      <c r="C9" s="18">
        <v>1656000000</v>
      </c>
      <c r="D9" s="18">
        <v>-729000000</v>
      </c>
      <c r="E9" s="18">
        <v>655000000</v>
      </c>
      <c r="F9" s="8" t="s">
        <v>91</v>
      </c>
    </row>
    <row r="10" spans="1:6" x14ac:dyDescent="0.25">
      <c r="A10" t="s">
        <v>92</v>
      </c>
      <c r="B10" s="18">
        <v>11626000000</v>
      </c>
      <c r="C10" s="18">
        <v>7463000000</v>
      </c>
      <c r="D10" s="18">
        <v>3547000000</v>
      </c>
      <c r="E10" s="18">
        <v>1834000000</v>
      </c>
      <c r="F10" s="8" t="s">
        <v>93</v>
      </c>
    </row>
    <row r="11" spans="1:6" x14ac:dyDescent="0.25">
      <c r="A11" t="s">
        <v>94</v>
      </c>
      <c r="B11" s="18">
        <v>10451000000</v>
      </c>
      <c r="C11" s="18">
        <v>10496000000</v>
      </c>
      <c r="D11" s="18">
        <v>8442000000</v>
      </c>
      <c r="E11" s="18">
        <v>7853000000</v>
      </c>
      <c r="F11" s="8" t="s">
        <v>95</v>
      </c>
    </row>
    <row r="12" spans="1:6" x14ac:dyDescent="0.25">
      <c r="A12" t="s">
        <v>32</v>
      </c>
      <c r="B12" s="34">
        <v>918781846</v>
      </c>
      <c r="C12" s="34">
        <v>906171504</v>
      </c>
      <c r="D12" s="34">
        <v>890857659</v>
      </c>
      <c r="E12" s="34">
        <v>878630024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2026-09-19T01:04:46Z</dcterms:modified>
</cp:coreProperties>
</file>