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<sst xmlns="http://schemas.openxmlformats.org/spreadsheetml/2006/main" count="113" uniqueCount="101">
  <si>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Hewlett Packard Enterprise Company (HPE)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</si>
  <si>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</si>
  <si>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</si>
  <si>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</si>
  <si>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</si>
  <si>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</si>
  <si>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</si>
  <si>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</si>
  <si>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</si>
  <si>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</si>
  <si>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</si>
  <si>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</si>
  <si>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</si>
  <si>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</si>
  <si>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</si>
  <si>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</si>
  <si>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</si>
  <si>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</si>
  <si>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</si>
  <si>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</si>
  <si>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</si>
  <si>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</si>
  <si>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</si>
  <si>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</si>
  <si>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</si>
  <si>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</si>
  <si>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</si>
  <si>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</si>
  <si>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</si>
  <si>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</si>
  <si>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</si>
  <si>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</si>
  <si>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</si>
  <si>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</si>
  <si>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</si>
  <si>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</si>
  <si>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</si>
  <si>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</si>
  <si>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</si>
  <si>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</si>
  <si>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</si>
  <si>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</si>
  <si>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</si>
  <si>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</si>
  <si>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</si>
  <si>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</si>
  <si>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</si>
  <si>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</si>
  <si>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</si>
  <si>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</si>
  <si>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</si>
  <si>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</si>
  <si>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</si>
  <si>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</si>
  <si>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</si>
  <si>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</si>
  <si>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</si>
  <si>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</si>
  <si>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</si>
  <si>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</si>
  <si>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</si>
  <si>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</si>
  <si>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</si>
  <si>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</si>
  <si>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</si>
  <si>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</si>
  <si>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</si>
  <si>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</si>
  <si>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</si>
  <si>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</si>
  <si>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</si>
  <si>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</si>
  <si>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</si>
  <si>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</si>
  <si>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</si>
  <si>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</si>
  <si>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</si>
  <si>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</si>
  <si>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</si>
  <si>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</si>
  <si>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</si>
  <si>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</si>
  <si>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</si>
  <si>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</si>
  <si>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</si>
  <si>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</si>
  <si>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</si>
  <si>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</si>
  <si>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</si>
  <si>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</si>
  <si>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</si>
  <si>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</si>
  <si>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</si>
  <si>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</si>
  <si>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</si>
  <si>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</si>
  <si>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</si>
  <si>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</si>
  <si>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</si>
  <si>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22.6x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</si>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</sst>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0.06370170685761956</v>
      </c>
    </row>
    <row r="7" spans="1:2" x14ac:dyDescent="0.25">
      <c r="A7" t="s">
        <v>5</v>
      </c>
      <c r="B7" s="6">
        <v>0.07317163496801142</v>
      </c>
    </row>
    <row r="8" spans="1:2" x14ac:dyDescent="0.25">
      <c r="A8" t="s">
        <v>6</v>
      </c>
      <c r="B8" s="6">
        <v>0.09192825112107623</v>
      </c>
    </row>
    <row r="9" spans="1:2" x14ac:dyDescent="0.25">
      <c r="A9" t="s">
        <v>7</v>
      </c>
      <c r="B9" s="6">
        <v>0.08543257007954322</v>
      </c>
    </row>
    <row r="10" spans="1:2" x14ac:dyDescent="0.25">
      <c r="A10" t="s">
        <v>8</v>
      </c>
      <c r="B10" s="6">
        <v>0.08800549267231524</v>
      </c>
    </row>
    <row r="11" spans="1:2" x14ac:dyDescent="0.25">
      <c r="A11" t="s">
        <v>9</v>
      </c>
      <c r="B11" s="6">
        <v>0.6935483870967742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0.10799839094543306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1.2961399999999998</v>
      </c>
      <c r="C19" s="8" t="s">
        <v>19</v>
      </c>
    </row>
    <row r="20" spans="1:2" x14ac:dyDescent="0.25">
      <c r="A20" t="s">
        <v>20</v>
      </c>
      <c r="B20" s="10">
        <f>B17+B19*B18</f>
        <v>0.1212677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80656760832</v>
      </c>
    </row>
    <row r="23" spans="1:2" x14ac:dyDescent="0.25">
      <c r="A23" t="s">
        <v>24</v>
      </c>
      <c r="B23" s="11">
        <v>24077000000</v>
      </c>
    </row>
    <row r="24" spans="1:2" x14ac:dyDescent="0.25">
      <c r="A24" t="s">
        <v>25</v>
      </c>
      <c r="B24" s="10">
        <f>B22/(B22+B23)</f>
        <v>0.7701123323679637</v>
      </c>
    </row>
    <row r="25" spans="1:2" x14ac:dyDescent="0.25">
      <c r="A25" t="s">
        <v>26</v>
      </c>
      <c r="B25" s="10">
        <f>1-B24</f>
        <v>0.22988766763203627</v>
      </c>
    </row>
    <row r="26" spans="1:2" x14ac:dyDescent="0.25">
      <c r="A26" t="s">
        <v>27</v>
      </c>
      <c r="B26" s="12">
        <f>B24*B20+B25*B21*(1-B8)</f>
        <v>0.10799839094543306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34296000000</v>
      </c>
      <c r="C29" s="8" t="s">
        <v>30</v>
      </c>
    </row>
    <row r="30" spans="1:2" x14ac:dyDescent="0.25">
      <c r="A30" t="s">
        <v>31</v>
      </c>
      <c r="B30" s="11">
        <v>18304000000</v>
      </c>
    </row>
    <row r="31" spans="1:2" x14ac:dyDescent="0.25">
      <c r="A31" t="s">
        <v>32</v>
      </c>
      <c r="B31" s="13">
        <v>1324000000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0.06370170685761956</v>
      </c>
      <c r="C5" s="10">
        <f>Assumptions!B6</f>
        <v>0.06370170685761956</v>
      </c>
      <c r="D5" s="10">
        <f>Assumptions!B6</f>
        <v>0.06370170685761956</v>
      </c>
      <c r="E5" s="10">
        <f>Assumptions!B6</f>
        <v>0.06370170685761956</v>
      </c>
      <c r="F5" s="10">
        <f>Assumptions!B6</f>
        <v>0.06370170685761956</v>
      </c>
    </row>
    <row r="6" spans="1:6" x14ac:dyDescent="0.25">
      <c r="A6" t="s">
        <v>43</v>
      </c>
      <c r="B6" s="18">
        <f>Assumptions!B29*(1+B5)</f>
        <v>36480713738.38892</v>
      </c>
      <c r="C6" s="18">
        <f>B6*(1+C5)</f>
        <v>38804597470.90851</v>
      </c>
      <c r="D6" s="18">
        <f>C6*(1+D5)</f>
        <v>41276516563.72825</v>
      </c>
      <c r="E6" s="18">
        <f>D6*(1+E5)</f>
        <v>43905901121.97454</v>
      </c>
      <c r="F6" s="18">
        <f>E6*(1+F5)</f>
        <v>46702781964.56619</v>
      </c>
    </row>
    <row r="7" spans="1:6" x14ac:dyDescent="0.25">
      <c r="A7" t="s">
        <v>5</v>
      </c>
      <c r="B7" s="10">
        <f>Assumptions!B7</f>
        <v>0.07317163496801142</v>
      </c>
      <c r="C7" s="10">
        <f>Assumptions!B7</f>
        <v>0.07317163496801142</v>
      </c>
      <c r="D7" s="10">
        <f>Assumptions!B7</f>
        <v>0.07317163496801142</v>
      </c>
      <c r="E7" s="10">
        <f>Assumptions!B7</f>
        <v>0.07317163496801142</v>
      </c>
      <c r="F7" s="10">
        <f>Assumptions!B7</f>
        <v>0.07317163496801142</v>
      </c>
    </row>
    <row r="8" spans="1:6" x14ac:dyDescent="0.25">
      <c r="A8" t="s">
        <v>44</v>
      </c>
      <c r="B8" s="18">
        <f>B6*B7</f>
        <v>2669353469.037914</v>
      </c>
      <c r="C8" s="18">
        <f>C6*C7</f>
        <v>2839395841.2219367</v>
      </c>
      <c r="D8" s="18">
        <f>D6*D7</f>
        <v>3020270202.7522006</v>
      </c>
      <c r="E8" s="18">
        <f>E6*E7</f>
        <v>3212666569.838724</v>
      </c>
      <c r="F8" s="18">
        <f>F6*F7</f>
        <v>3417318913.9018645</v>
      </c>
    </row>
    <row r="9" spans="1:6" x14ac:dyDescent="0.25">
      <c r="A9" t="s">
        <v>45</v>
      </c>
      <c r="B9" s="18">
        <f>B8*(1-Assumptions!B8)</f>
        <v>2423964473.0052805</v>
      </c>
      <c r="C9" s="18">
        <f>C8*(1-Assumptions!B8)</f>
        <v>2578375147.297947</v>
      </c>
      <c r="D9" s="18">
        <f>D8*(1-Assumptions!B8)</f>
        <v>2742622045.1000924</v>
      </c>
      <c r="E9" s="18">
        <f>E8*(1-Assumptions!B8)</f>
        <v>2917331750.6383033</v>
      </c>
      <c r="F9" s="18">
        <f>F8*(1-Assumptions!B8)</f>
        <v>3103170762.6238904</v>
      </c>
    </row>
    <row r="10" spans="1:6" x14ac:dyDescent="0.25">
      <c r="A10" t="s">
        <v>46</v>
      </c>
      <c r="B10" s="18">
        <f>B6*Assumptions!B9</f>
        <v>3116641133.0066667</v>
      </c>
      <c r="C10" s="18">
        <f>C6*Assumptions!B9</f>
        <v>3315176492.8418565</v>
      </c>
      <c r="D10" s="18">
        <f>D6*Assumptions!B9</f>
        <v>3526358893.97014</v>
      </c>
      <c r="E10" s="18">
        <f>E6*Assumptions!B9</f>
        <v>3750993974.508585</v>
      </c>
      <c r="F10" s="18">
        <f>F6*Assumptions!B9</f>
        <v>3989938693.0974283</v>
      </c>
    </row>
    <row r="11" spans="1:6" x14ac:dyDescent="0.25">
      <c r="A11" t="s">
        <v>47</v>
      </c>
      <c r="B11" s="18">
        <f>-B6*Assumptions!B10</f>
        <v>-3210503185.584616</v>
      </c>
      <c r="C11" s="18">
        <f>-C6*Assumptions!B10</f>
        <v>-3415017718.378181</v>
      </c>
      <c r="D11" s="18">
        <f>-D6*Assumptions!B10</f>
        <v>-3632560175.987885</v>
      </c>
      <c r="E11" s="18">
        <f>-E6*Assumptions!B10</f>
        <v>-3863960459.4613276</v>
      </c>
      <c r="F11" s="18">
        <f>-F6*Assumptions!B10</f>
        <v>-4110101335.9593663</v>
      </c>
    </row>
    <row r="12" spans="1:6" x14ac:dyDescent="0.25">
      <c r="A12" t="s">
        <v>48</v>
      </c>
      <c r="B12" s="18">
        <f>-(B6-Assumptions!B29)*Assumptions!B11</f>
        <v>-1515204689.527802</v>
      </c>
      <c r="C12" s="18">
        <f>-(C6-B6)*Assumptions!B11</f>
        <v>-1611725814.4893894</v>
      </c>
      <c r="D12" s="18">
        <f>-(D6-C6)*Assumptions!B11</f>
        <v>-1714395499.8588521</v>
      </c>
      <c r="E12" s="18">
        <f>-(E6-D6)*Assumptions!B11</f>
        <v>-1823605419.4288802</v>
      </c>
      <c r="F12" s="18">
        <f>-(F6-E6)*Assumptions!B11</f>
        <v>-1939772197.2813072</v>
      </c>
    </row>
    <row r="13" spans="1:6" x14ac:dyDescent="0.25">
      <c r="A13" s="19" t="s">
        <v>49</v>
      </c>
      <c r="B13" s="20">
        <f>B9+B10+B11+B12</f>
        <v>814897730.8995295</v>
      </c>
      <c r="C13" s="20">
        <f>C9+C10+C11+C12</f>
        <v>866808107.2722325</v>
      </c>
      <c r="D13" s="20">
        <f>D9+D10+D11+D12</f>
        <v>922025263.2234952</v>
      </c>
      <c r="E13" s="20">
        <f>E9+E10+E11+E12</f>
        <v>980759846.256681</v>
      </c>
      <c r="F13" s="20">
        <f>F9+F10+F11+F12</f>
        <v>1043235922.4806457</v>
      </c>
    </row>
    <row r="14" spans="1:6" x14ac:dyDescent="0.25">
      <c r="A14" t="s">
        <v>50</v>
      </c>
      <c r="B14" s="21">
        <f>1/(1+Assumptions!$B$26)^(1-0.5*Assumptions!$B$32)</f>
        <v>0.9500149401340053</v>
      </c>
      <c r="C14" s="21">
        <f>1/(1+Assumptions!$B$26)^(2-0.5*Assumptions!$B$32)</f>
        <v>0.8574154510489643</v>
      </c>
      <c r="D14" s="21">
        <f>1/(1+Assumptions!$B$26)^(3-0.5*Assumptions!$B$32)</f>
        <v>0.7738417835763719</v>
      </c>
      <c r="E14" s="21">
        <f>1/(1+Assumptions!$B$26)^(4-0.5*Assumptions!$B$32)</f>
        <v>0.6984141763202996</v>
      </c>
      <c r="F14" s="21">
        <f>1/(1+Assumptions!$B$26)^(5-0.5*Assumptions!$B$32)</f>
        <v>0.630338619647594</v>
      </c>
    </row>
    <row r="15" spans="1:6" x14ac:dyDescent="0.25">
      <c r="A15" s="19" t="s">
        <v>51</v>
      </c>
      <c r="B15" s="20">
        <f>B13*B14</f>
        <v>774165019.0358533</v>
      </c>
      <c r="C15" s="20">
        <f>C13*C14</f>
        <v>743214664.2697203</v>
      </c>
      <c r="D15" s="20">
        <f>D13*D14</f>
        <v>713501674.1953434</v>
      </c>
      <c r="E15" s="20">
        <f>E13*E14</f>
        <v>684976580.1913835</v>
      </c>
      <c r="F15" s="20">
        <f>F13*F14</f>
        <v>657591891.3432345</v>
      </c>
    </row>
    <row r="17" spans="1:2" x14ac:dyDescent="0.25">
      <c r="A17" s="22" t="s">
        <v>52</v>
      </c>
      <c r="B17" s="23">
        <f>SUM(B15:F15)</f>
        <v>3573449829.035535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1043235922.4806457</v>
      </c>
    </row>
    <row r="5" spans="1:2" x14ac:dyDescent="0.25">
      <c r="A5" t="s">
        <v>56</v>
      </c>
      <c r="B5" s="18">
        <f>IF(Assumptions!$B$33=0,B4,B4-Forecast!F11-Forecast!F10-Forecast!F12)</f>
        <v>3103170762.6238904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0.2314849302952247</v>
      </c>
    </row>
    <row r="7" spans="1:2" x14ac:dyDescent="0.25">
      <c r="A7" t="s">
        <v>58</v>
      </c>
      <c r="B7" s="18">
        <f>-MAX(Forecast!F9,0)*B6</f>
        <v>-718337267.6801705</v>
      </c>
    </row>
    <row r="8" spans="1:2" x14ac:dyDescent="0.25">
      <c r="A8" t="s">
        <v>59</v>
      </c>
      <c r="B8" s="18">
        <f>IF(OR(Assumptions!$B$33=0,Assumptions!B12&lt;=0),B5,MAX(B5+B7,0))</f>
        <v>2384833494.94372</v>
      </c>
    </row>
    <row r="9" spans="1:2" x14ac:dyDescent="0.25">
      <c r="A9" t="s">
        <v>60</v>
      </c>
      <c r="B9" s="18">
        <f>B8*(1+Assumptions!B12)/(Assumptions!B26-Assumptions!B12)</f>
        <v>29451827974.88699</v>
      </c>
    </row>
    <row r="10" spans="1:2" x14ac:dyDescent="0.25">
      <c r="A10" t="s">
        <v>61</v>
      </c>
      <c r="B10" s="18">
        <f>B9/(1+Assumptions!B26)^(5-0.5*Assumptions!B32)</f>
        <v>18564624591.78866</v>
      </c>
    </row>
    <row r="11" spans="1:2" x14ac:dyDescent="0.25">
      <c r="A11" t="s">
        <v>62</v>
      </c>
      <c r="B11" s="18">
        <f>Forecast!B17+B10</f>
        <v>22138074420.824192</v>
      </c>
    </row>
    <row r="12" spans="1:2" x14ac:dyDescent="0.25">
      <c r="A12" t="s">
        <v>63</v>
      </c>
      <c r="B12" s="18">
        <f>-Assumptions!B30</f>
        <v>-18304000000</v>
      </c>
    </row>
    <row r="13" spans="1:2" x14ac:dyDescent="0.25">
      <c r="A13" t="s">
        <v>64</v>
      </c>
      <c r="B13" s="18">
        <f>B11+B12</f>
        <v>3834074420.824192</v>
      </c>
    </row>
    <row r="14" spans="1:2" x14ac:dyDescent="0.25">
      <c r="A14" s="19" t="s">
        <v>65</v>
      </c>
      <c r="B14" s="24">
        <f>B13/Assumptions!B31</f>
        <v>2.8958266018309606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7407257606.999292</v>
      </c>
    </row>
    <row r="18" spans="1:2" x14ac:dyDescent="0.25">
      <c r="A18" t="s">
        <v>60</v>
      </c>
      <c r="B18" s="18">
        <f>B17*Assumptions!B13</f>
        <v>148145152139.98584</v>
      </c>
    </row>
    <row r="19" spans="1:2" x14ac:dyDescent="0.25">
      <c r="A19" t="s">
        <v>61</v>
      </c>
      <c r="B19" s="18">
        <f>B18/(1+Assumptions!B26)^(5-0.5*Assumptions!B32)</f>
        <v>93381610707.40147</v>
      </c>
    </row>
    <row r="20" spans="1:2" x14ac:dyDescent="0.25">
      <c r="A20" t="s">
        <v>62</v>
      </c>
      <c r="B20" s="18">
        <f>Forecast!B17+B19</f>
        <v>96955060536.43701</v>
      </c>
    </row>
    <row r="21" spans="1:2" x14ac:dyDescent="0.25">
      <c r="A21" t="s">
        <v>63</v>
      </c>
      <c r="B21" s="18">
        <f>-Assumptions!B30</f>
        <v>-18304000000</v>
      </c>
    </row>
    <row r="22" spans="1:2" x14ac:dyDescent="0.25">
      <c r="A22" t="s">
        <v>64</v>
      </c>
      <c r="B22" s="18">
        <f>B20+B21</f>
        <v>78651060536.43701</v>
      </c>
    </row>
    <row r="23" spans="1:2" x14ac:dyDescent="0.25">
      <c r="A23" s="19" t="s">
        <v>65</v>
      </c>
      <c r="B23" s="25">
        <f>B22/Assumptions!B31</f>
        <v>59.40412427223339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60.76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2.8958266018309606</v>
      </c>
    </row>
    <row r="29" spans="1:2" x14ac:dyDescent="0.25">
      <c r="A29" s="19" t="s">
        <v>73</v>
      </c>
      <c r="B29" s="12">
        <f>B28/B26-1</f>
        <v>-0.9523399176788848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0.087998</v>
      </c>
      <c r="B5" s="31">
        <v>7.492985159285358</v>
      </c>
      <c r="C5" s="31">
        <v>7.584099860569323</v>
      </c>
      <c r="D5" s="31">
        <v>7.675214561853288</v>
      </c>
      <c r="E5" s="31">
        <v>7.766329263137252</v>
      </c>
      <c r="F5" s="31">
        <v>7.8574439644212175</v>
      </c>
    </row>
    <row r="6" spans="1:6" x14ac:dyDescent="0.25">
      <c r="A6" s="30">
        <v>0.097998</v>
      </c>
      <c r="B6" s="31">
        <v>4.87321210956135</v>
      </c>
      <c r="C6" s="31">
        <v>4.951729075798989</v>
      </c>
      <c r="D6" s="31">
        <v>5.030246042036621</v>
      </c>
      <c r="E6" s="31">
        <v>5.108763008274263</v>
      </c>
      <c r="F6" s="31">
        <v>5.187279974511899</v>
      </c>
    </row>
    <row r="7" spans="1:6" x14ac:dyDescent="0.25">
      <c r="A7" s="30">
        <v>0.107998</v>
      </c>
      <c r="B7" s="31">
        <v>2.7591049226118503</v>
      </c>
      <c r="C7" s="31">
        <v>2.8275034240896018</v>
      </c>
      <c r="D7" s="32">
        <v>2.89590192556735</v>
      </c>
      <c r="E7" s="31">
        <v>2.9643004270451017</v>
      </c>
      <c r="F7" s="31">
        <v>3.0326989285228505</v>
      </c>
    </row>
    <row r="8" spans="1:6" x14ac:dyDescent="0.25">
      <c r="A8" s="30">
        <v>0.117998</v>
      </c>
      <c r="B8" s="31">
        <v>1.0210329048905502</v>
      </c>
      <c r="C8" s="31">
        <v>1.0811542139011106</v>
      </c>
      <c r="D8" s="31">
        <v>1.1412755229116596</v>
      </c>
      <c r="E8" s="31">
        <v>1.2013968319222141</v>
      </c>
      <c r="F8" s="31">
        <v>1.261518140932769</v>
      </c>
    </row>
    <row r="9" spans="1:6" x14ac:dyDescent="0.25">
      <c r="A9" s="30">
        <v>0.127998</v>
      </c>
      <c r="B9" s="31">
        <v>-0.430060180328421</v>
      </c>
      <c r="C9" s="31">
        <v>-0.37681294947918087</v>
      </c>
      <c r="D9" s="31">
        <v>-0.32356571862994077</v>
      </c>
      <c r="E9" s="31">
        <v>-0.2703184877807006</v>
      </c>
      <c r="F9" s="31">
        <v>-0.2170712569314605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34296000000</v>
      </c>
      <c r="C5" s="18">
        <v>30127000000</v>
      </c>
      <c r="D5" s="18">
        <v>29135000000</v>
      </c>
      <c r="E5" s="18">
        <v>28496000000</v>
      </c>
      <c r="F5" s="8" t="s">
        <v>84</v>
      </c>
    </row>
    <row r="6" spans="1:6" x14ac:dyDescent="0.25">
      <c r="A6" t="s">
        <v>44</v>
      </c>
      <c r="B6" s="18">
        <v>1644000000</v>
      </c>
      <c r="C6" s="18">
        <v>2494000000</v>
      </c>
      <c r="D6" s="18">
        <v>2442000000</v>
      </c>
      <c r="E6" s="18">
        <v>2227000000</v>
      </c>
      <c r="F6" s="8" t="s">
        <v>85</v>
      </c>
    </row>
    <row r="7" spans="1:6" x14ac:dyDescent="0.25">
      <c r="A7" t="s">
        <v>86</v>
      </c>
      <c r="B7" s="18">
        <v>2737000000</v>
      </c>
      <c r="C7" s="18">
        <v>2564000000</v>
      </c>
      <c r="D7" s="18">
        <v>2616000000</v>
      </c>
      <c r="E7" s="18">
        <v>2480000000</v>
      </c>
      <c r="F7" s="8" t="s">
        <v>87</v>
      </c>
    </row>
    <row r="8" spans="1:6" x14ac:dyDescent="0.25">
      <c r="A8" t="s">
        <v>88</v>
      </c>
      <c r="B8" s="18">
        <v>2292000000</v>
      </c>
      <c r="C8" s="18">
        <v>2367000000</v>
      </c>
      <c r="D8" s="18">
        <v>2828000000</v>
      </c>
      <c r="E8" s="18">
        <v>3122000000</v>
      </c>
      <c r="F8" s="8" t="s">
        <v>89</v>
      </c>
    </row>
    <row r="9" spans="1:6" x14ac:dyDescent="0.25">
      <c r="A9" t="s">
        <v>90</v>
      </c>
      <c r="B9" s="18">
        <v>2707000000</v>
      </c>
      <c r="C9" s="18">
        <v>688000000</v>
      </c>
      <c r="D9" s="18">
        <v>1032000000</v>
      </c>
      <c r="E9" s="18">
        <v>570000000</v>
      </c>
      <c r="F9" s="8" t="s">
        <v>91</v>
      </c>
    </row>
    <row r="10" spans="1:6" x14ac:dyDescent="0.25">
      <c r="A10" t="s">
        <v>92</v>
      </c>
      <c r="B10" s="18">
        <v>24077000000</v>
      </c>
      <c r="C10" s="18">
        <v>19816000000</v>
      </c>
      <c r="D10" s="18">
        <v>13515000000</v>
      </c>
      <c r="E10" s="18">
        <v>13484000000</v>
      </c>
      <c r="F10" s="8" t="s">
        <v>93</v>
      </c>
    </row>
    <row r="11" spans="1:6" x14ac:dyDescent="0.25">
      <c r="A11" t="s">
        <v>94</v>
      </c>
      <c r="B11" s="18">
        <v>5773000000</v>
      </c>
      <c r="C11" s="18">
        <v>14846000000</v>
      </c>
      <c r="D11" s="18">
        <v>4270000000</v>
      </c>
      <c r="E11" s="18">
        <v>4163000000</v>
      </c>
      <c r="F11" s="8" t="s">
        <v>95</v>
      </c>
    </row>
    <row r="12" spans="1:6" x14ac:dyDescent="0.25">
      <c r="A12" t="s">
        <v>32</v>
      </c>
      <c r="B12" s="34">
        <v>1324000000</v>
      </c>
      <c r="C12" s="34">
        <v>1337000000</v>
      </c>
      <c r="D12" s="34">
        <v>1316000000</v>
      </c>
      <c r="E12" s="34">
        <v>1322000000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2026-09-19T01:05:13Z</dcterms:modified>
</cp:coreProperties>
</file>