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<sst xmlns="http://schemas.openxmlformats.org/spreadsheetml/2006/main" count="111" uniqueCount="99">
  <si>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Host Hotels &amp; Resorts, Inc. (HST)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</si>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</sst>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0.0760599281050931</v>
      </c>
    </row>
    <row r="7" spans="1:2" x14ac:dyDescent="0.25">
      <c r="A7" t="s">
        <v>5</v>
      </c>
      <c r="B7" s="6">
        <v>0.1413891069611548</v>
      </c>
    </row>
    <row r="8" spans="1:2" x14ac:dyDescent="0.25">
      <c r="A8" t="s">
        <v>6</v>
      </c>
      <c r="B8" s="6">
        <v>0.04227462763576214</v>
      </c>
    </row>
    <row r="9" spans="1:2" x14ac:dyDescent="0.25">
      <c r="A9" t="s">
        <v>7</v>
      </c>
      <c r="B9" s="6">
        <v>0.13266097769733545</v>
      </c>
    </row>
    <row r="10" spans="1:2" x14ac:dyDescent="0.25">
      <c r="A10" t="s">
        <v>8</v>
      </c>
      <c r="B10" s="6">
        <v>0.1065219401386995</v>
      </c>
    </row>
    <row r="11" spans="1:2" x14ac:dyDescent="0.25">
      <c r="A11" t="s">
        <v>9</v>
      </c>
      <c r="B11" s="6">
        <v>-0.19534883720930232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12.327691335793357</v>
      </c>
    </row>
    <row r="14" spans="1:3" x14ac:dyDescent="0.25">
      <c r="A14" t="s">
        <v>12</v>
      </c>
      <c r="B14" s="6">
        <v>0.09221644294528664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1.0676700000000001</v>
      </c>
      <c r="C19" s="8" t="s">
        <v>19</v>
      </c>
    </row>
    <row r="20" spans="1:2" x14ac:dyDescent="0.25">
      <c r="A20" t="s">
        <v>20</v>
      </c>
      <c r="B20" s="10">
        <f>B17+B19*B18</f>
        <v>0.10870185000000002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15172826112</v>
      </c>
    </row>
    <row r="23" spans="1:2" x14ac:dyDescent="0.25">
      <c r="A23" t="s">
        <v>24</v>
      </c>
      <c r="B23" s="11">
        <v>5640000000</v>
      </c>
    </row>
    <row r="24" spans="1:2" x14ac:dyDescent="0.25">
      <c r="A24" t="s">
        <v>25</v>
      </c>
      <c r="B24" s="10">
        <f>B22/(B22+B23)</f>
        <v>0.7290132551125212</v>
      </c>
    </row>
    <row r="25" spans="1:2" x14ac:dyDescent="0.25">
      <c r="A25" t="s">
        <v>26</v>
      </c>
      <c r="B25" s="10">
        <f>1-B24</f>
        <v>0.27098674488747876</v>
      </c>
    </row>
    <row r="26" spans="1:2" x14ac:dyDescent="0.25">
      <c r="A26" t="s">
        <v>27</v>
      </c>
      <c r="B26" s="12">
        <f>B24*B20+B25*B21*(1-B8)</f>
        <v>0.09221644294528664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6114000000</v>
      </c>
      <c r="C29" s="8" t="s">
        <v>30</v>
      </c>
    </row>
    <row r="30" spans="1:2" x14ac:dyDescent="0.25">
      <c r="A30" t="s">
        <v>31</v>
      </c>
      <c r="B30" s="11">
        <v>4872000000</v>
      </c>
    </row>
    <row r="31" spans="1:2" x14ac:dyDescent="0.25">
      <c r="A31" t="s">
        <v>32</v>
      </c>
      <c r="B31" s="13">
        <v>694100000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0.0760599281050931</v>
      </c>
      <c r="C5" s="10">
        <f>Assumptions!B6</f>
        <v>0.0760599281050931</v>
      </c>
      <c r="D5" s="10">
        <f>Assumptions!B6</f>
        <v>0.0760599281050931</v>
      </c>
      <c r="E5" s="10">
        <f>Assumptions!B6</f>
        <v>0.0760599281050931</v>
      </c>
      <c r="F5" s="10">
        <f>Assumptions!B6</f>
        <v>0.0760599281050931</v>
      </c>
    </row>
    <row r="6" spans="1:6" x14ac:dyDescent="0.25">
      <c r="A6" t="s">
        <v>43</v>
      </c>
      <c r="B6" s="18">
        <f>Assumptions!B29*(1+B5)</f>
        <v>6579030400.434539</v>
      </c>
      <c r="C6" s="18">
        <f>B6*(1+C5)</f>
        <v>7079430979.692812</v>
      </c>
      <c r="D6" s="18">
        <f>C6*(1+D5)</f>
        <v>7617891991.033216</v>
      </c>
      <c r="E6" s="18">
        <f>D6*(1+E5)</f>
        <v>8197308308.183567</v>
      </c>
      <c r="F6" s="18">
        <f>E6*(1+F5)</f>
        <v>8820794988.75929</v>
      </c>
    </row>
    <row r="7" spans="1:6" x14ac:dyDescent="0.25">
      <c r="A7" t="s">
        <v>5</v>
      </c>
      <c r="B7" s="10">
        <f>Assumptions!B7</f>
        <v>0.1413891069611548</v>
      </c>
      <c r="C7" s="10">
        <f>Assumptions!B7</f>
        <v>0.1413891069611548</v>
      </c>
      <c r="D7" s="10">
        <f>Assumptions!B7</f>
        <v>0.1413891069611548</v>
      </c>
      <c r="E7" s="10">
        <f>Assumptions!B7</f>
        <v>0.1413891069611548</v>
      </c>
      <c r="F7" s="10">
        <f>Assumptions!B7</f>
        <v>0.1413891069611548</v>
      </c>
    </row>
    <row r="8" spans="1:6" x14ac:dyDescent="0.25">
      <c r="A8" t="s">
        <v>44</v>
      </c>
      <c r="B8" s="18">
        <f>B6*B7</f>
        <v>930203232.9877281</v>
      </c>
      <c r="C8" s="18">
        <f>C6*C7</f>
        <v>1000954424.0119</v>
      </c>
      <c r="D8" s="18">
        <f>D6*D7</f>
        <v>1077086945.5387201</v>
      </c>
      <c r="E8" s="18">
        <f>E6*E7</f>
        <v>1159010101.1793294</v>
      </c>
      <c r="F8" s="18">
        <f>F6*F7</f>
        <v>1247164326.1481056</v>
      </c>
    </row>
    <row r="9" spans="1:6" x14ac:dyDescent="0.25">
      <c r="A9" t="s">
        <v>45</v>
      </c>
      <c r="B9" s="18">
        <f>B8*(1-Assumptions!B8)</f>
        <v>890879237.6875898</v>
      </c>
      <c r="C9" s="18">
        <f>C8*(1-Assumptions!B8)</f>
        <v>958639448.456428</v>
      </c>
      <c r="D9" s="18">
        <f>D8*(1-Assumptions!B8)</f>
        <v>1031553495.9847302</v>
      </c>
      <c r="E9" s="18">
        <f>E8*(1-Assumptions!B8)</f>
        <v>1110013380.725886</v>
      </c>
      <c r="F9" s="18">
        <f>F8*(1-Assumptions!B8)</f>
        <v>1194440918.659588</v>
      </c>
    </row>
    <row r="10" spans="1:6" x14ac:dyDescent="0.25">
      <c r="A10" t="s">
        <v>46</v>
      </c>
      <c r="B10" s="18">
        <f>B6*Assumptions!B9</f>
        <v>872780605.2221383</v>
      </c>
      <c r="C10" s="18">
        <f>C6*Assumptions!B9</f>
        <v>939164235.3068538</v>
      </c>
      <c r="D10" s="18">
        <f>D6*Assumptions!B9</f>
        <v>1010596999.5231678</v>
      </c>
      <c r="E10" s="18">
        <f>E6*Assumptions!B9</f>
        <v>1087462934.650123</v>
      </c>
      <c r="F10" s="18">
        <f>F6*Assumptions!B9</f>
        <v>1170175287.2765646</v>
      </c>
    </row>
    <row r="11" spans="1:6" x14ac:dyDescent="0.25">
      <c r="A11" t="s">
        <v>47</v>
      </c>
      <c r="B11" s="18">
        <f>-B6*Assumptions!B10</f>
        <v>-700811082.4857721</v>
      </c>
      <c r="C11" s="18">
        <f>-C6*Assumptions!B10</f>
        <v>-754114723.0348926</v>
      </c>
      <c r="D11" s="18">
        <f>-D6*Assumptions!B10</f>
        <v>-811472634.6519186</v>
      </c>
      <c r="E11" s="18">
        <f>-E6*Assumptions!B10</f>
        <v>-873193184.902794</v>
      </c>
      <c r="F11" s="18">
        <f>-F6*Assumptions!B10</f>
        <v>-939608195.7683578</v>
      </c>
    </row>
    <row r="12" spans="1:6" x14ac:dyDescent="0.25">
      <c r="A12" t="s">
        <v>48</v>
      </c>
      <c r="B12" s="18">
        <f>-(B6-Assumptions!B29)*Assumptions!B11</f>
        <v>90843147.9918634</v>
      </c>
      <c r="C12" s="18">
        <f>-(C6-B6)*Assumptions!B11</f>
        <v>97752671.29696499</v>
      </c>
      <c r="D12" s="18">
        <f>-(D6-C6)*Assumptions!B11</f>
        <v>105187732.44789298</v>
      </c>
      <c r="E12" s="18">
        <f>-(E6-D6)*Assumptions!B11</f>
        <v>113188303.81541732</v>
      </c>
      <c r="F12" s="18">
        <f>-(F6-E6)*Assumptions!B11</f>
        <v>121797398.06595531</v>
      </c>
    </row>
    <row r="13" spans="1:6" x14ac:dyDescent="0.25">
      <c r="A13" s="19" t="s">
        <v>49</v>
      </c>
      <c r="B13" s="20">
        <f>B9+B10+B11+B12</f>
        <v>1153691908.4158194</v>
      </c>
      <c r="C13" s="20">
        <f>C9+C10+C11+C12</f>
        <v>1241441632.0253541</v>
      </c>
      <c r="D13" s="20">
        <f>D9+D10+D11+D12</f>
        <v>1335865593.3038723</v>
      </c>
      <c r="E13" s="20">
        <f>E9+E10+E11+E12</f>
        <v>1437471434.2886324</v>
      </c>
      <c r="F13" s="20">
        <f>F9+F10+F11+F12</f>
        <v>1546805408.23375</v>
      </c>
    </row>
    <row r="14" spans="1:6" x14ac:dyDescent="0.25">
      <c r="A14" t="s">
        <v>50</v>
      </c>
      <c r="B14" s="21">
        <f>1/(1+Assumptions!$B$26)^(1-0.5*Assumptions!$B$32)</f>
        <v>0.956853929668846</v>
      </c>
      <c r="C14" s="21">
        <f>1/(1+Assumptions!$B$26)^(2-0.5*Assumptions!$B$32)</f>
        <v>0.8760662191539433</v>
      </c>
      <c r="D14" s="21">
        <f>1/(1+Assumptions!$B$26)^(3-0.5*Assumptions!$B$32)</f>
        <v>0.80209946005897</v>
      </c>
      <c r="E14" s="21">
        <f>1/(1+Assumptions!$B$26)^(4-0.5*Assumptions!$B$32)</f>
        <v>0.7343777556543801</v>
      </c>
      <c r="F14" s="21">
        <f>1/(1+Assumptions!$B$26)^(5-0.5*Assumptions!$B$32)</f>
        <v>0.6723738324924375</v>
      </c>
    </row>
    <row r="15" spans="1:6" x14ac:dyDescent="0.25">
      <c r="A15" s="19" t="s">
        <v>51</v>
      </c>
      <c r="B15" s="20">
        <f>B13*B14</f>
        <v>1103914636.194827</v>
      </c>
      <c r="C15" s="20">
        <f>C13*C14</f>
        <v>1087585076.868753</v>
      </c>
      <c r="D15" s="20">
        <f>D13*D14</f>
        <v>1071497071.1003916</v>
      </c>
      <c r="E15" s="20">
        <f>E13*E14</f>
        <v>1055647045.7301686</v>
      </c>
      <c r="F15" s="20">
        <f>F13*F14</f>
        <v>1040031480.4541559</v>
      </c>
    </row>
    <row r="17" spans="1:2" x14ac:dyDescent="0.25">
      <c r="A17" s="22" t="s">
        <v>52</v>
      </c>
      <c r="B17" s="23">
        <f>SUM(B15:F15)</f>
        <v>5358675310.348296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1546805408.23375</v>
      </c>
    </row>
    <row r="5" spans="1:2" x14ac:dyDescent="0.25">
      <c r="A5" t="s">
        <v>56</v>
      </c>
      <c r="B5" s="18">
        <f>IF(Assumptions!$B$33=0,B4,B4-Forecast!F11-Forecast!F10-Forecast!F12)</f>
        <v>1194440918.659588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0.27110132641781537</v>
      </c>
    </row>
    <row r="7" spans="1:2" x14ac:dyDescent="0.25">
      <c r="A7" t="s">
        <v>58</v>
      </c>
      <c r="B7" s="18">
        <f>-MAX(Forecast!F9,0)*B6</f>
        <v>-323814517.37632823</v>
      </c>
    </row>
    <row r="8" spans="1:2" x14ac:dyDescent="0.25">
      <c r="A8" t="s">
        <v>59</v>
      </c>
      <c r="B8" s="18">
        <f>IF(OR(Assumptions!$B$33=0,Assumptions!B12&lt;=0),B5,MAX(B5+B7,0))</f>
        <v>870626401.2832599</v>
      </c>
    </row>
    <row r="9" spans="1:2" x14ac:dyDescent="0.25">
      <c r="A9" t="s">
        <v>60</v>
      </c>
      <c r="B9" s="18">
        <f>B8*(1+Assumptions!B12)/(Assumptions!B26-Assumptions!B12)</f>
        <v>13276395212.429455</v>
      </c>
    </row>
    <row r="10" spans="1:2" x14ac:dyDescent="0.25">
      <c r="A10" t="s">
        <v>61</v>
      </c>
      <c r="B10" s="18">
        <f>B9/(1+Assumptions!B26)^(5-0.5*Assumptions!B32)</f>
        <v>8926700730.665442</v>
      </c>
    </row>
    <row r="11" spans="1:2" x14ac:dyDescent="0.25">
      <c r="A11" t="s">
        <v>62</v>
      </c>
      <c r="B11" s="18">
        <f>Forecast!B17+B10</f>
        <v>14285376041.013737</v>
      </c>
    </row>
    <row r="12" spans="1:2" x14ac:dyDescent="0.25">
      <c r="A12" t="s">
        <v>63</v>
      </c>
      <c r="B12" s="18">
        <f>-Assumptions!B30</f>
        <v>-4872000000</v>
      </c>
    </row>
    <row r="13" spans="1:2" x14ac:dyDescent="0.25">
      <c r="A13" t="s">
        <v>64</v>
      </c>
      <c r="B13" s="18">
        <f>B11+B12</f>
        <v>9413376041.013737</v>
      </c>
    </row>
    <row r="14" spans="1:2" x14ac:dyDescent="0.25">
      <c r="A14" s="19" t="s">
        <v>65</v>
      </c>
      <c r="B14" s="24">
        <f>B13/Assumptions!B31</f>
        <v>13.561988245229415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2417339613.42467</v>
      </c>
    </row>
    <row r="18" spans="1:2" x14ac:dyDescent="0.25">
      <c r="A18" t="s">
        <v>60</v>
      </c>
      <c r="B18" s="18">
        <f>B17*Assumptions!B13</f>
        <v>29800216608.08537</v>
      </c>
    </row>
    <row r="19" spans="1:2" x14ac:dyDescent="0.25">
      <c r="A19" t="s">
        <v>61</v>
      </c>
      <c r="B19" s="18">
        <f>B18/(1+Assumptions!B26)^(5-0.5*Assumptions!B32)</f>
        <v>20036885849.88315</v>
      </c>
    </row>
    <row r="20" spans="1:2" x14ac:dyDescent="0.25">
      <c r="A20" t="s">
        <v>62</v>
      </c>
      <c r="B20" s="18">
        <f>Forecast!B17+B19</f>
        <v>25395561160.231445</v>
      </c>
    </row>
    <row r="21" spans="1:2" x14ac:dyDescent="0.25">
      <c r="A21" t="s">
        <v>63</v>
      </c>
      <c r="B21" s="18">
        <f>-Assumptions!B30</f>
        <v>-4872000000</v>
      </c>
    </row>
    <row r="22" spans="1:2" x14ac:dyDescent="0.25">
      <c r="A22" t="s">
        <v>64</v>
      </c>
      <c r="B22" s="18">
        <f>B20+B21</f>
        <v>20523561160.231445</v>
      </c>
    </row>
    <row r="23" spans="1:2" x14ac:dyDescent="0.25">
      <c r="A23" s="19" t="s">
        <v>65</v>
      </c>
      <c r="B23" s="25">
        <f>B22/Assumptions!B31</f>
        <v>29.56859409340361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21.84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13.561988245229415</v>
      </c>
    </row>
    <row r="29" spans="1:2" x14ac:dyDescent="0.25">
      <c r="A29" s="19" t="s">
        <v>73</v>
      </c>
      <c r="B29" s="12">
        <f>B28/B26-1</f>
        <v>-0.37902984225140046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0.072216</v>
      </c>
      <c r="B5" s="31">
        <v>18.737329552617823</v>
      </c>
      <c r="C5" s="31">
        <v>18.824387600958687</v>
      </c>
      <c r="D5" s="31">
        <v>18.911445649299555</v>
      </c>
      <c r="E5" s="31">
        <v>18.998503697640427</v>
      </c>
      <c r="F5" s="31">
        <v>19.085561745981288</v>
      </c>
    </row>
    <row r="6" spans="1:6" x14ac:dyDescent="0.25">
      <c r="A6" s="30">
        <v>0.082216</v>
      </c>
      <c r="B6" s="31">
        <v>15.767363439799224</v>
      </c>
      <c r="C6" s="31">
        <v>15.840703879974935</v>
      </c>
      <c r="D6" s="31">
        <v>15.914044320150644</v>
      </c>
      <c r="E6" s="31">
        <v>15.987384760326355</v>
      </c>
      <c r="F6" s="31">
        <v>16.060725200502063</v>
      </c>
    </row>
    <row r="7" spans="1:6" x14ac:dyDescent="0.25">
      <c r="A7" s="30">
        <v>0.092216</v>
      </c>
      <c r="B7" s="31">
        <v>13.436608900402126</v>
      </c>
      <c r="C7" s="31">
        <v>13.499345062687588</v>
      </c>
      <c r="D7" s="32">
        <v>13.562081224973047</v>
      </c>
      <c r="E7" s="31">
        <v>13.62481738725851</v>
      </c>
      <c r="F7" s="31">
        <v>13.687553549543969</v>
      </c>
    </row>
    <row r="8" spans="1:6" x14ac:dyDescent="0.25">
      <c r="A8" s="30">
        <v>0.102216</v>
      </c>
      <c r="B8" s="31">
        <v>11.557743187236095</v>
      </c>
      <c r="C8" s="31">
        <v>11.612067413735609</v>
      </c>
      <c r="D8" s="31">
        <v>11.66639164023512</v>
      </c>
      <c r="E8" s="31">
        <v>11.720715866734635</v>
      </c>
      <c r="F8" s="31">
        <v>11.775040093234141</v>
      </c>
    </row>
    <row r="9" spans="1:6" x14ac:dyDescent="0.25">
      <c r="A9" s="30">
        <v>0.112216</v>
      </c>
      <c r="B9" s="31">
        <v>10.010197317896719</v>
      </c>
      <c r="C9" s="31">
        <v>10.057709691355413</v>
      </c>
      <c r="D9" s="31">
        <v>10.105222064814104</v>
      </c>
      <c r="E9" s="31">
        <v>10.152734438272796</v>
      </c>
      <c r="F9" s="31">
        <v>10.200246811731489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6114000000</v>
      </c>
      <c r="C5" s="18">
        <v>5684000000</v>
      </c>
      <c r="D5" s="18">
        <v>5311000000</v>
      </c>
      <c r="E5" s="18">
        <v>4907000000</v>
      </c>
      <c r="F5" s="8" t="s">
        <v>84</v>
      </c>
    </row>
    <row r="6" spans="1:6" x14ac:dyDescent="0.25">
      <c r="A6" t="s">
        <v>44</v>
      </c>
      <c r="B6" s="18">
        <v>831000000</v>
      </c>
      <c r="C6" s="18">
        <v>771000000</v>
      </c>
      <c r="D6" s="18">
        <v>741000000</v>
      </c>
      <c r="E6" s="18">
        <v>758000000</v>
      </c>
      <c r="F6" s="8" t="s">
        <v>85</v>
      </c>
    </row>
    <row r="7" spans="1:6" x14ac:dyDescent="0.25">
      <c r="A7" t="s">
        <v>86</v>
      </c>
      <c r="B7" s="18">
        <v>795000000</v>
      </c>
      <c r="C7" s="18">
        <v>762000000</v>
      </c>
      <c r="D7" s="18">
        <v>697000000</v>
      </c>
      <c r="E7" s="18">
        <v>664000000</v>
      </c>
      <c r="F7" s="8" t="s">
        <v>87</v>
      </c>
    </row>
    <row r="8" spans="1:6" x14ac:dyDescent="0.25">
      <c r="A8" t="s">
        <v>88</v>
      </c>
      <c r="B8" s="18">
        <v>644000000</v>
      </c>
      <c r="C8" s="18">
        <v>548000000</v>
      </c>
      <c r="D8" s="18">
        <v>646000000</v>
      </c>
      <c r="E8" s="18">
        <v>504000000</v>
      </c>
      <c r="F8" s="8" t="s">
        <v>89</v>
      </c>
    </row>
    <row r="9" spans="1:6" x14ac:dyDescent="0.25">
      <c r="A9" t="s">
        <v>90</v>
      </c>
      <c r="B9" s="18">
        <v>-84000000</v>
      </c>
      <c r="C9" s="18">
        <v>-106000000</v>
      </c>
      <c r="D9" s="18">
        <v>114000000</v>
      </c>
      <c r="E9" s="18">
        <v>-49000000</v>
      </c>
      <c r="F9" s="8" t="s">
        <v>91</v>
      </c>
    </row>
    <row r="10" spans="1:6" x14ac:dyDescent="0.25">
      <c r="A10" t="s">
        <v>92</v>
      </c>
      <c r="B10" s="18">
        <v>5640000000</v>
      </c>
      <c r="C10" s="18">
        <v>5643000000</v>
      </c>
      <c r="D10" s="18">
        <v>4772000000</v>
      </c>
      <c r="E10" s="18">
        <v>4783000000</v>
      </c>
      <c r="F10" s="8" t="s">
        <v>93</v>
      </c>
    </row>
    <row r="11" spans="1:6" x14ac:dyDescent="0.25">
      <c r="A11" t="s">
        <v>94</v>
      </c>
      <c r="B11" s="18">
        <v>768000000</v>
      </c>
      <c r="C11" s="18">
        <v>554000000</v>
      </c>
      <c r="D11" s="18">
        <v>1144000000</v>
      </c>
      <c r="E11" s="18">
        <v>667000000</v>
      </c>
      <c r="F11" s="8" t="s">
        <v>95</v>
      </c>
    </row>
    <row r="12" spans="1:6" x14ac:dyDescent="0.25">
      <c r="A12" t="s">
        <v>32</v>
      </c>
      <c r="B12" s="34">
        <v>694100000</v>
      </c>
      <c r="C12" s="34">
        <v>704000000</v>
      </c>
      <c r="D12" s="34">
        <v>712800000</v>
      </c>
      <c r="E12" s="34">
        <v>717500000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2026-09-19T01:04:22Z</dcterms:modified>
</cp:coreProperties>
</file>