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<sst xmlns="http://schemas.openxmlformats.org/spreadsheetml/2006/main" count="112" uniqueCount="100">
  <si>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The Hershey Company (HSY)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</si>
  <si>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</si>
  <si>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</si>
  <si>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</si>
  <si>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</si>
  <si>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</si>
  <si>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</si>
  <si>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</si>
  <si>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</si>
  <si>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</si>
  <si>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</si>
  <si>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</si>
  <si>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</si>
  <si>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</si>
  <si>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</si>
  <si>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</si>
  <si>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</si>
  <si>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</si>
  <si>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</si>
  <si>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</si>
  <si>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</si>
  <si>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</si>
  <si>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</si>
  <si>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</si>
  <si>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</si>
  <si>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</si>
  <si>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</si>
  <si>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</si>
  <si>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</si>
  <si>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</si>
  <si>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</si>
  <si>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</si>
  <si>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</si>
  <si>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</si>
  <si>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</si>
  <si>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</si>
  <si>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</si>
  <si>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</si>
  <si>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</si>
  <si>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</si>
  <si>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</si>
  <si>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</si>
  <si>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</si>
  <si>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</si>
  <si>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</si>
  <si>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</si>
  <si>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</si>
  <si>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</si>
  <si>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</si>
  <si>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</si>
  <si>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</si>
  <si>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</si>
  <si>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</si>
  <si>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</si>
  <si>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</si>
  <si>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</si>
  <si>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</si>
  <si>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</si>
  <si>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</si>
  <si>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</si>
  <si>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</si>
  <si>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</si>
  <si>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</si>
  <si>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</si>
  <si>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</si>
  <si>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</si>
  <si>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</si>
  <si>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</si>
  <si>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</si>
  <si>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</si>
  <si>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</si>
  <si>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</si>
  <si>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</si>
  <si>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</si>
  <si>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</si>
  <si>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</si>
  <si>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</si>
  <si>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</si>
  <si>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</si>
  <si>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</si>
  <si>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</si>
  <si>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</si>
  <si>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</si>
  <si>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</si>
  <si>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</si>
  <si>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</si>
  <si>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</si>
  <si>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</si>
  <si>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</si>
  <si>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</si>
  <si>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</si>
  <si>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</si>
  <si>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</si>
  <si>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</si>
  <si>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</si>
  <si>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</si>
  <si>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</si>
  <si>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</si>
  <si>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5.5% of revenue against depreciation of 3.9%.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</si>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</sst>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0.03917965670073964</v>
      </c>
    </row>
    <row r="7" spans="1:2" x14ac:dyDescent="0.25">
      <c r="A7" t="s">
        <v>5</v>
      </c>
      <c r="B7" s="6">
        <v>0.20823358860095842</v>
      </c>
    </row>
    <row r="8" spans="1:2" x14ac:dyDescent="0.25">
      <c r="A8" t="s">
        <v>6</v>
      </c>
      <c r="B8" s="6">
        <v>0.14239279769009638</v>
      </c>
    </row>
    <row r="9" spans="1:2" x14ac:dyDescent="0.25">
      <c r="A9" t="s">
        <v>7</v>
      </c>
      <c r="B9" s="6">
        <v>0.039422540322128066</v>
      </c>
    </row>
    <row r="10" spans="1:2" x14ac:dyDescent="0.25">
      <c r="A10" t="s">
        <v>8</v>
      </c>
      <c r="B10" s="6">
        <v>0.05454727976015005</v>
      </c>
    </row>
    <row r="11" spans="1:2" x14ac:dyDescent="0.25">
      <c r="A11" t="s">
        <v>9</v>
      </c>
      <c r="B11" s="6">
        <v>0.4584375980624864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19.802333276190176</v>
      </c>
    </row>
    <row r="14" spans="1:3" x14ac:dyDescent="0.25">
      <c r="A14" t="s">
        <v>12</v>
      </c>
      <c r="B14" s="6">
        <v>0.2453102781952617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0.39498999999999995</v>
      </c>
      <c r="C19" s="8" t="s">
        <v>19</v>
      </c>
    </row>
    <row r="20" spans="1:2" x14ac:dyDescent="0.25">
      <c r="A20" t="s">
        <v>20</v>
      </c>
      <c r="B20" s="10">
        <f>B17+B19*B18</f>
        <v>0.07170445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34115166208</v>
      </c>
    </row>
    <row r="23" spans="1:2" x14ac:dyDescent="0.25">
      <c r="A23" t="s">
        <v>24</v>
      </c>
      <c r="B23" s="11">
        <v>5738575000</v>
      </c>
    </row>
    <row r="24" spans="1:2" x14ac:dyDescent="0.25">
      <c r="A24" t="s">
        <v>25</v>
      </c>
      <c r="B24" s="10">
        <f>B22/(B22+B23)</f>
        <v>0.8560091267203774</v>
      </c>
    </row>
    <row r="25" spans="1:2" x14ac:dyDescent="0.25">
      <c r="A25" t="s">
        <v>26</v>
      </c>
      <c r="B25" s="10">
        <f>1-B24</f>
        <v>0.14399087327962257</v>
      </c>
    </row>
    <row r="26" spans="1:2" x14ac:dyDescent="0.25">
      <c r="A26" t="s">
        <v>27</v>
      </c>
      <c r="B26" s="12">
        <f>B24*B20+B25*B21*(1-B8)</f>
        <v>0.06755157437383999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11692576000</v>
      </c>
      <c r="C29" s="8" t="s">
        <v>30</v>
      </c>
    </row>
    <row r="30" spans="1:2" x14ac:dyDescent="0.25">
      <c r="A30" t="s">
        <v>31</v>
      </c>
      <c r="B30" s="11">
        <v>4812716000</v>
      </c>
    </row>
    <row r="31" spans="1:2" x14ac:dyDescent="0.25">
      <c r="A31" t="s">
        <v>32</v>
      </c>
      <c r="B31" s="13">
        <v>203379000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0.03917965670073964</v>
      </c>
      <c r="C5" s="10">
        <f>Assumptions!B6</f>
        <v>0.03917965670073964</v>
      </c>
      <c r="D5" s="10">
        <f>Assumptions!B6</f>
        <v>0.03917965670073964</v>
      </c>
      <c r="E5" s="10">
        <f>Assumptions!B6</f>
        <v>0.03917965670073964</v>
      </c>
      <c r="F5" s="10">
        <f>Assumptions!B6</f>
        <v>0.03917965670073964</v>
      </c>
    </row>
    <row r="6" spans="1:6" x14ac:dyDescent="0.25">
      <c r="A6" t="s">
        <v>43</v>
      </c>
      <c r="B6" s="18">
        <f>Assumptions!B29*(1+B5)</f>
        <v>12150687113.627308</v>
      </c>
      <c r="C6" s="18">
        <f>B6*(1+C5)</f>
        <v>12626746863.417326</v>
      </c>
      <c r="D6" s="18">
        <f>C6*(1+D5)</f>
        <v>13121458470.773157</v>
      </c>
      <c r="E6" s="18">
        <f>D6*(1+E5)</f>
        <v>13635552709.071062</v>
      </c>
      <c r="F6" s="18">
        <f>E6*(1+F5)</f>
        <v>14169788983.137306</v>
      </c>
    </row>
    <row r="7" spans="1:6" x14ac:dyDescent="0.25">
      <c r="A7" t="s">
        <v>5</v>
      </c>
      <c r="B7" s="10">
        <f>Assumptions!B7</f>
        <v>0.20823358860095842</v>
      </c>
      <c r="C7" s="10">
        <f>Assumptions!B7</f>
        <v>0.20823358860095842</v>
      </c>
      <c r="D7" s="10">
        <f>Assumptions!B7</f>
        <v>0.20823358860095842</v>
      </c>
      <c r="E7" s="10">
        <f>Assumptions!B7</f>
        <v>0.20823358860095842</v>
      </c>
      <c r="F7" s="10">
        <f>Assumptions!B7</f>
        <v>0.20823358860095842</v>
      </c>
    </row>
    <row r="8" spans="1:6" x14ac:dyDescent="0.25">
      <c r="A8" t="s">
        <v>44</v>
      </c>
      <c r="B8" s="18">
        <f>B6*B7</f>
        <v>2530181181.638036</v>
      </c>
      <c r="C8" s="18">
        <f>C6*C7</f>
        <v>2629312811.7252855</v>
      </c>
      <c r="D8" s="18">
        <f>D6*D7</f>
        <v>2732328385.0475388</v>
      </c>
      <c r="E8" s="18">
        <f>E6*E7</f>
        <v>2839380073.1673875</v>
      </c>
      <c r="F8" s="18">
        <f>F6*F7</f>
        <v>2950626009.6770067</v>
      </c>
    </row>
    <row r="9" spans="1:6" x14ac:dyDescent="0.25">
      <c r="A9" t="s">
        <v>45</v>
      </c>
      <c r="B9" s="18">
        <f>B8*(1-Assumptions!B8)</f>
        <v>2169901604.521762</v>
      </c>
      <c r="C9" s="18">
        <f>C8*(1-Assumptions!B8)</f>
        <v>2254917604.4613085</v>
      </c>
      <c r="D9" s="18">
        <f>D8*(1-Assumptions!B8)</f>
        <v>2343264502.092557</v>
      </c>
      <c r="E9" s="18">
        <f>E8*(1-Assumptions!B8)</f>
        <v>2435072800.8435726</v>
      </c>
      <c r="F9" s="18">
        <f>F8*(1-Assumptions!B8)</f>
        <v>2530478117.2219324</v>
      </c>
    </row>
    <row r="10" spans="1:6" x14ac:dyDescent="0.25">
      <c r="A10" t="s">
        <v>46</v>
      </c>
      <c r="B10" s="18">
        <f>B6*Assumptions!B9</f>
        <v>479010952.67853445</v>
      </c>
      <c r="C10" s="18">
        <f>C6*Assumptions!B9</f>
        <v>497778437.3603736</v>
      </c>
      <c r="D10" s="18">
        <f>D6*Assumptions!B9</f>
        <v>517281225.6491837</v>
      </c>
      <c r="E10" s="18">
        <f>E6*Assumptions!B9</f>
        <v>537548126.4878565</v>
      </c>
      <c r="F10" s="18">
        <f>F6*Assumptions!B9</f>
        <v>558609077.5437765</v>
      </c>
    </row>
    <row r="11" spans="1:6" x14ac:dyDescent="0.25">
      <c r="A11" t="s">
        <v>47</v>
      </c>
      <c r="B11" s="18">
        <f>-B6*Assumptions!B10</f>
        <v>-662786929.2650789</v>
      </c>
      <c r="C11" s="18">
        <f>-C6*Assumptions!B10</f>
        <v>-688754693.6194221</v>
      </c>
      <c r="D11" s="18">
        <f>-D6*Assumptions!B10</f>
        <v>-715739866.066454</v>
      </c>
      <c r="E11" s="18">
        <f>-E6*Assumptions!B10</f>
        <v>-743782308.3059711</v>
      </c>
      <c r="F11" s="18">
        <f>-F6*Assumptions!B10</f>
        <v>-772923443.8054827</v>
      </c>
    </row>
    <row r="12" spans="1:6" x14ac:dyDescent="0.25">
      <c r="A12" t="s">
        <v>48</v>
      </c>
      <c r="B12" s="18">
        <f>-(B6-Assumptions!B29)*Assumptions!B11</f>
        <v>-210015358.57703382</v>
      </c>
      <c r="C12" s="18">
        <f>-(C6-B6)*Assumptions!B11</f>
        <v>-218243688.22796416</v>
      </c>
      <c r="D12" s="18">
        <f>-(D6-C6)*Assumptions!B11</f>
        <v>-226794401.00983912</v>
      </c>
      <c r="E12" s="18">
        <f>-(E6-D6)*Assumptions!B11</f>
        <v>-235680127.78305507</v>
      </c>
      <c r="F12" s="18">
        <f>-(F6-E6)*Assumptions!B11</f>
        <v>-244913994.28078115</v>
      </c>
    </row>
    <row r="13" spans="1:6" x14ac:dyDescent="0.25">
      <c r="A13" s="19" t="s">
        <v>49</v>
      </c>
      <c r="B13" s="20">
        <f>B9+B10+B11+B12</f>
        <v>1776110269.3581836</v>
      </c>
      <c r="C13" s="20">
        <f>C9+C10+C11+C12</f>
        <v>1845697659.9742959</v>
      </c>
      <c r="D13" s="20">
        <f>D9+D10+D11+D12</f>
        <v>1918011460.6654477</v>
      </c>
      <c r="E13" s="20">
        <f>E9+E10+E11+E12</f>
        <v>1993158491.2424028</v>
      </c>
      <c r="F13" s="20">
        <f>F9+F10+F11+F12</f>
        <v>2071249756.6794448</v>
      </c>
    </row>
    <row r="14" spans="1:6" x14ac:dyDescent="0.25">
      <c r="A14" t="s">
        <v>50</v>
      </c>
      <c r="B14" s="21">
        <f>1/(1+Assumptions!$B$26)^(1-0.5*Assumptions!$B$32)</f>
        <v>0.9678444574277293</v>
      </c>
      <c r="C14" s="21">
        <f>1/(1+Assumptions!$B$26)^(2-0.5*Assumptions!$B$32)</f>
        <v>0.906602060884419</v>
      </c>
      <c r="D14" s="21">
        <f>1/(1+Assumptions!$B$26)^(3-0.5*Assumptions!$B$32)</f>
        <v>0.8492349059727404</v>
      </c>
      <c r="E14" s="21">
        <f>1/(1+Assumptions!$B$26)^(4-0.5*Assumptions!$B$32)</f>
        <v>0.7954977786163158</v>
      </c>
      <c r="F14" s="21">
        <f>1/(1+Assumptions!$B$26)^(5-0.5*Assumptions!$B$32)</f>
        <v>0.7451609811759266</v>
      </c>
    </row>
    <row r="15" spans="1:6" x14ac:dyDescent="0.25">
      <c r="A15" s="19" t="s">
        <v>51</v>
      </c>
      <c r="B15" s="20">
        <f>B13*B14</f>
        <v>1718998479.9787893</v>
      </c>
      <c r="C15" s="20">
        <f>C13*C14</f>
        <v>1673313302.302246</v>
      </c>
      <c r="D15" s="20">
        <f>D13*D14</f>
        <v>1628842282.45286</v>
      </c>
      <c r="E15" s="20">
        <f>E13*E14</f>
        <v>1585553152.213579</v>
      </c>
      <c r="F15" s="20">
        <f>F13*F14</f>
        <v>1543414500.9476542</v>
      </c>
    </row>
    <row r="17" spans="1:2" x14ac:dyDescent="0.25">
      <c r="A17" s="22" t="s">
        <v>52</v>
      </c>
      <c r="B17" s="23">
        <f>SUM(B15:F15)</f>
        <v>8150121717.895128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2071249756.6794448</v>
      </c>
    </row>
    <row r="5" spans="1:2" x14ac:dyDescent="0.25">
      <c r="A5" t="s">
        <v>56</v>
      </c>
      <c r="B5" s="18">
        <f>IF(Assumptions!$B$33=0,B4,B4-Forecast!F11-Forecast!F10-Forecast!F12)</f>
        <v>2530478117.2219324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0.10191175104412274</v>
      </c>
    </row>
    <row r="7" spans="1:2" x14ac:dyDescent="0.25">
      <c r="A7" t="s">
        <v>58</v>
      </c>
      <c r="B7" s="18">
        <f>-MAX(Forecast!F9,0)*B6</f>
        <v>-257885455.904922</v>
      </c>
    </row>
    <row r="8" spans="1:2" x14ac:dyDescent="0.25">
      <c r="A8" t="s">
        <v>59</v>
      </c>
      <c r="B8" s="18">
        <f>IF(OR(Assumptions!$B$33=0,Assumptions!B12&lt;=0),B5,MAX(B5+B7,0))</f>
        <v>2272592661.3170104</v>
      </c>
    </row>
    <row r="9" spans="1:2" x14ac:dyDescent="0.25">
      <c r="A9" t="s">
        <v>60</v>
      </c>
      <c r="B9" s="18">
        <f>B8*(1+Assumptions!B12)/(Assumptions!B26-Assumptions!B12)</f>
        <v>54743156090.647896</v>
      </c>
    </row>
    <row r="10" spans="1:2" x14ac:dyDescent="0.25">
      <c r="A10" t="s">
        <v>61</v>
      </c>
      <c r="B10" s="18">
        <f>B9/(1+Assumptions!B26)^(5-0.5*Assumptions!B32)</f>
        <v>40792463905.17409</v>
      </c>
    </row>
    <row r="11" spans="1:2" x14ac:dyDescent="0.25">
      <c r="A11" t="s">
        <v>62</v>
      </c>
      <c r="B11" s="18">
        <f>Forecast!B17+B10</f>
        <v>48942585623.069214</v>
      </c>
    </row>
    <row r="12" spans="1:2" x14ac:dyDescent="0.25">
      <c r="A12" t="s">
        <v>63</v>
      </c>
      <c r="B12" s="18">
        <f>-Assumptions!B30</f>
        <v>-4812716000</v>
      </c>
    </row>
    <row r="13" spans="1:2" x14ac:dyDescent="0.25">
      <c r="A13" t="s">
        <v>64</v>
      </c>
      <c r="B13" s="18">
        <f>B11+B12</f>
        <v>44129869623.069214</v>
      </c>
    </row>
    <row r="14" spans="1:2" x14ac:dyDescent="0.25">
      <c r="A14" s="19" t="s">
        <v>65</v>
      </c>
      <c r="B14" s="24">
        <f>B13/Assumptions!B31</f>
        <v>216.98341334685102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3509235087.220783</v>
      </c>
    </row>
    <row r="18" spans="1:2" x14ac:dyDescent="0.25">
      <c r="A18" t="s">
        <v>60</v>
      </c>
      <c r="B18" s="18">
        <f>B17*Assumptions!B13</f>
        <v>69491042741.64626</v>
      </c>
    </row>
    <row r="19" spans="1:2" x14ac:dyDescent="0.25">
      <c r="A19" t="s">
        <v>61</v>
      </c>
      <c r="B19" s="18">
        <f>B18/(1+Assumptions!B26)^(5-0.5*Assumptions!B32)</f>
        <v>51782013592.303375</v>
      </c>
    </row>
    <row r="20" spans="1:2" x14ac:dyDescent="0.25">
      <c r="A20" t="s">
        <v>62</v>
      </c>
      <c r="B20" s="18">
        <f>Forecast!B17+B19</f>
        <v>59932135310.1985</v>
      </c>
    </row>
    <row r="21" spans="1:2" x14ac:dyDescent="0.25">
      <c r="A21" t="s">
        <v>63</v>
      </c>
      <c r="B21" s="18">
        <f>-Assumptions!B30</f>
        <v>-4812716000</v>
      </c>
    </row>
    <row r="22" spans="1:2" x14ac:dyDescent="0.25">
      <c r="A22" t="s">
        <v>64</v>
      </c>
      <c r="B22" s="18">
        <f>B20+B21</f>
        <v>55119419310.1985</v>
      </c>
    </row>
    <row r="23" spans="1:2" x14ac:dyDescent="0.25">
      <c r="A23" s="19" t="s">
        <v>65</v>
      </c>
      <c r="B23" s="25">
        <f>B22/Assumptions!B31</f>
        <v>271.0182433299333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169.79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216.98341334685102</v>
      </c>
    </row>
    <row r="29" spans="1:2" x14ac:dyDescent="0.25">
      <c r="A29" s="19" t="s">
        <v>73</v>
      </c>
      <c r="B29" s="12">
        <f>B28/B26-1</f>
        <v>0.2779516658628367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0.047552</v>
      </c>
      <c r="B5" s="31">
        <v>313.8458427826326</v>
      </c>
      <c r="C5" s="31">
        <v>361.5785627165554</v>
      </c>
      <c r="D5" s="31">
        <v>430.3856707798028</v>
      </c>
      <c r="E5" s="31">
        <v>538.2774120692225</v>
      </c>
      <c r="F5" s="31">
        <v>731.9610442642751</v>
      </c>
    </row>
    <row r="6" spans="1:6" x14ac:dyDescent="0.25">
      <c r="A6" s="30">
        <v>0.057552</v>
      </c>
      <c r="B6" s="31">
        <v>233.9585414168699</v>
      </c>
      <c r="C6" s="31">
        <v>258.6542590575886</v>
      </c>
      <c r="D6" s="31">
        <v>290.8759564785309</v>
      </c>
      <c r="E6" s="31">
        <v>334.72096587711815</v>
      </c>
      <c r="F6" s="31">
        <v>397.9202946879317</v>
      </c>
    </row>
    <row r="7" spans="1:6" x14ac:dyDescent="0.25">
      <c r="A7" s="30">
        <v>0.067552</v>
      </c>
      <c r="B7" s="31">
        <v>184.53005281679214</v>
      </c>
      <c r="C7" s="31">
        <v>199.06932334045126</v>
      </c>
      <c r="D7" s="32">
        <v>216.98100817839992</v>
      </c>
      <c r="E7" s="31">
        <v>239.61220508080726</v>
      </c>
      <c r="F7" s="31">
        <v>269.13767077435307</v>
      </c>
    </row>
    <row r="8" spans="1:6" x14ac:dyDescent="0.25">
      <c r="A8" s="30">
        <v>0.077552</v>
      </c>
      <c r="B8" s="31">
        <v>150.9495001568706</v>
      </c>
      <c r="C8" s="31">
        <v>160.22982564197648</v>
      </c>
      <c r="D8" s="31">
        <v>171.24160129863273</v>
      </c>
      <c r="E8" s="31">
        <v>184.53100294643173</v>
      </c>
      <c r="F8" s="31">
        <v>200.90091622804943</v>
      </c>
    </row>
    <row r="9" spans="1:6" x14ac:dyDescent="0.25">
      <c r="A9" s="30">
        <v>0.087552</v>
      </c>
      <c r="B9" s="31">
        <v>126.6615637499624</v>
      </c>
      <c r="C9" s="31">
        <v>132.920668757253</v>
      </c>
      <c r="D9" s="31">
        <v>140.1526083118867</v>
      </c>
      <c r="E9" s="31">
        <v>148.61093603858802</v>
      </c>
      <c r="F9" s="31">
        <v>158.6457018418519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11692576000</v>
      </c>
      <c r="C5" s="18">
        <v>11202263000</v>
      </c>
      <c r="D5" s="18">
        <v>11164992000</v>
      </c>
      <c r="E5" s="18">
        <v>10419294000</v>
      </c>
      <c r="F5" s="8" t="s">
        <v>84</v>
      </c>
    </row>
    <row r="6" spans="1:6" x14ac:dyDescent="0.25">
      <c r="A6" t="s">
        <v>44</v>
      </c>
      <c r="B6" s="18">
        <v>1462122000</v>
      </c>
      <c r="C6" s="18">
        <v>2927267000</v>
      </c>
      <c r="D6" s="18">
        <v>2561308000</v>
      </c>
      <c r="E6" s="18">
        <v>2262776000</v>
      </c>
      <c r="F6" s="8" t="s">
        <v>85</v>
      </c>
    </row>
    <row r="7" spans="1:6" x14ac:dyDescent="0.25">
      <c r="A7" t="s">
        <v>86</v>
      </c>
      <c r="B7" s="18">
        <v>503701000</v>
      </c>
      <c r="C7" s="18">
        <v>455255000</v>
      </c>
      <c r="D7" s="18">
        <v>419815000</v>
      </c>
      <c r="E7" s="18">
        <v>378959000</v>
      </c>
      <c r="F7" s="8" t="s">
        <v>87</v>
      </c>
    </row>
    <row r="8" spans="1:6" x14ac:dyDescent="0.25">
      <c r="A8" t="s">
        <v>88</v>
      </c>
      <c r="B8" s="18">
        <v>528219000</v>
      </c>
      <c r="C8" s="18">
        <v>605942000</v>
      </c>
      <c r="D8" s="18">
        <v>771109000</v>
      </c>
      <c r="E8" s="18">
        <v>519481000</v>
      </c>
      <c r="F8" s="8" t="s">
        <v>89</v>
      </c>
    </row>
    <row r="9" spans="1:6" x14ac:dyDescent="0.25">
      <c r="A9" t="s">
        <v>90</v>
      </c>
      <c r="B9" s="18">
        <v>-55763000</v>
      </c>
      <c r="C9" s="18">
        <v>53063000</v>
      </c>
      <c r="D9" s="18">
        <v>341856000</v>
      </c>
      <c r="E9" s="18">
        <v>29376000</v>
      </c>
      <c r="F9" s="8" t="s">
        <v>91</v>
      </c>
    </row>
    <row r="10" spans="1:6" x14ac:dyDescent="0.25">
      <c r="A10" t="s">
        <v>92</v>
      </c>
      <c r="B10" s="18">
        <v>5738575000</v>
      </c>
      <c r="C10" s="18">
        <v>5447554000</v>
      </c>
      <c r="D10" s="18">
        <v>5125612000</v>
      </c>
      <c r="E10" s="18">
        <v>5117981000</v>
      </c>
      <c r="F10" s="8" t="s">
        <v>93</v>
      </c>
    </row>
    <row r="11" spans="1:6" x14ac:dyDescent="0.25">
      <c r="A11" t="s">
        <v>94</v>
      </c>
      <c r="B11" s="18">
        <v>925859000</v>
      </c>
      <c r="C11" s="18">
        <v>730746000</v>
      </c>
      <c r="D11" s="18">
        <v>401902000</v>
      </c>
      <c r="E11" s="18">
        <v>463889000</v>
      </c>
      <c r="F11" s="8" t="s">
        <v>95</v>
      </c>
    </row>
    <row r="12" spans="1:6" x14ac:dyDescent="0.25">
      <c r="A12" t="s">
        <v>32</v>
      </c>
      <c r="B12" s="34">
        <v>203379000</v>
      </c>
      <c r="C12" s="34">
        <v>203487000</v>
      </c>
      <c r="D12" s="34">
        <v>205547000</v>
      </c>
      <c r="E12" s="34">
        <v>206575000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2026-09-19T00:07:02Z</dcterms:modified>
</cp:coreProperties>
</file>