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<sst xmlns="http://schemas.openxmlformats.org/spreadsheetml/2006/main" count="111" uniqueCount="99">
  <si>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Hubbell Incorporated (HUBB)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</si>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</sst>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0.05708836650420146</v>
      </c>
    </row>
    <row r="7" spans="1:2" x14ac:dyDescent="0.25">
      <c r="A7" t="s">
        <v>5</v>
      </c>
      <c r="B7" s="6">
        <v>0.18389091513191824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0.03270533010514164</v>
      </c>
    </row>
    <row r="10" spans="1:2" x14ac:dyDescent="0.25">
      <c r="A10" t="s">
        <v>8</v>
      </c>
      <c r="B10" s="6">
        <v>0.028890184821518654</v>
      </c>
    </row>
    <row r="11" spans="1:2" x14ac:dyDescent="0.25">
      <c r="A11" t="s">
        <v>9</v>
      </c>
      <c r="B11" s="6">
        <v>0.09780907668231612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18.094094791151317</v>
      </c>
    </row>
    <row r="14" spans="1:3" x14ac:dyDescent="0.25">
      <c r="A14" t="s">
        <v>12</v>
      </c>
      <c r="B14" s="6">
        <v>0.15822524477983094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0.92563</v>
      </c>
      <c r="C19" s="8" t="s">
        <v>19</v>
      </c>
    </row>
    <row r="20" spans="1:2" x14ac:dyDescent="0.25">
      <c r="A20" t="s">
        <v>20</v>
      </c>
      <c r="B20" s="10">
        <f>B17+B19*B18</f>
        <v>0.10088965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23611934720</v>
      </c>
    </row>
    <row r="23" spans="1:2" x14ac:dyDescent="0.25">
      <c r="A23" t="s">
        <v>24</v>
      </c>
      <c r="B23" s="11">
        <v>2487300000</v>
      </c>
    </row>
    <row r="24" spans="1:2" x14ac:dyDescent="0.25">
      <c r="A24" t="s">
        <v>25</v>
      </c>
      <c r="B24" s="10">
        <f>B22/(B22+B23)</f>
        <v>0.9046983550788189</v>
      </c>
    </row>
    <row r="25" spans="1:2" x14ac:dyDescent="0.25">
      <c r="A25" t="s">
        <v>26</v>
      </c>
      <c r="B25" s="10">
        <f>1-B24</f>
        <v>0.0953016449211811</v>
      </c>
    </row>
    <row r="26" spans="1:2" x14ac:dyDescent="0.25">
      <c r="A26" t="s">
        <v>27</v>
      </c>
      <c r="B26" s="12">
        <f>B24*B20+B25*B21*(1-B8)</f>
        <v>0.09503760960787466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5844600000</v>
      </c>
      <c r="C29" s="8" t="s">
        <v>30</v>
      </c>
    </row>
    <row r="30" spans="1:2" x14ac:dyDescent="0.25">
      <c r="A30" t="s">
        <v>31</v>
      </c>
      <c r="B30" s="11">
        <v>1989400000</v>
      </c>
    </row>
    <row r="31" spans="1:2" x14ac:dyDescent="0.25">
      <c r="A31" t="s">
        <v>32</v>
      </c>
      <c r="B31" s="13">
        <v>53500000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0.05708836650420146</v>
      </c>
      <c r="C5" s="10">
        <f>Assumptions!B6</f>
        <v>0.05708836650420146</v>
      </c>
      <c r="D5" s="10">
        <f>Assumptions!B6</f>
        <v>0.05708836650420146</v>
      </c>
      <c r="E5" s="10">
        <f>Assumptions!B6</f>
        <v>0.05708836650420146</v>
      </c>
      <c r="F5" s="10">
        <f>Assumptions!B6</f>
        <v>0.05708836650420146</v>
      </c>
    </row>
    <row r="6" spans="1:6" x14ac:dyDescent="0.25">
      <c r="A6" t="s">
        <v>43</v>
      </c>
      <c r="B6" s="18">
        <f>Assumptions!B29*(1+B5)</f>
        <v>6178258666.870456</v>
      </c>
      <c r="C6" s="18">
        <f>B6*(1+C5)</f>
        <v>6530965362.002516</v>
      </c>
      <c r="D6" s="18">
        <f>C6*(1+D5)</f>
        <v>6903807506.21476</v>
      </c>
      <c r="E6" s="18">
        <f>D6*(1+E5)</f>
        <v>7297934599.404005</v>
      </c>
      <c r="F6" s="18">
        <f>E6*(1+F5)</f>
        <v>7714561764.538473</v>
      </c>
    </row>
    <row r="7" spans="1:6" x14ac:dyDescent="0.25">
      <c r="A7" t="s">
        <v>5</v>
      </c>
      <c r="B7" s="10">
        <f>Assumptions!B7</f>
        <v>0.18389091513191824</v>
      </c>
      <c r="C7" s="10">
        <f>Assumptions!B7</f>
        <v>0.18389091513191824</v>
      </c>
      <c r="D7" s="10">
        <f>Assumptions!B7</f>
        <v>0.18389091513191824</v>
      </c>
      <c r="E7" s="10">
        <f>Assumptions!B7</f>
        <v>0.18389091513191824</v>
      </c>
      <c r="F7" s="10">
        <f>Assumptions!B7</f>
        <v>0.18389091513191824</v>
      </c>
    </row>
    <row r="8" spans="1:6" x14ac:dyDescent="0.25">
      <c r="A8" t="s">
        <v>44</v>
      </c>
      <c r="B8" s="18">
        <f>B6*B7</f>
        <v>1136125640.1725132</v>
      </c>
      <c r="C8" s="18">
        <f>C6*C7</f>
        <v>1200985197.1135023</v>
      </c>
      <c r="D8" s="18">
        <f>D6*D7</f>
        <v>1269547480.2124386</v>
      </c>
      <c r="E8" s="18">
        <f>E6*E7</f>
        <v>1342023872.0572917</v>
      </c>
      <c r="F8" s="18">
        <f>F6*F7</f>
        <v>1418637822.7226858</v>
      </c>
    </row>
    <row r="9" spans="1:6" x14ac:dyDescent="0.25">
      <c r="A9" t="s">
        <v>45</v>
      </c>
      <c r="B9" s="18">
        <f>B8*(1-Assumptions!B8)</f>
        <v>897539255.7362854</v>
      </c>
      <c r="C9" s="18">
        <f>C8*(1-Assumptions!B8)</f>
        <v>948778305.7196668</v>
      </c>
      <c r="D9" s="18">
        <f>D8*(1-Assumptions!B8)</f>
        <v>1002942509.3678266</v>
      </c>
      <c r="E9" s="18">
        <f>E8*(1-Assumptions!B8)</f>
        <v>1060198858.9252605</v>
      </c>
      <c r="F9" s="18">
        <f>F8*(1-Assumptions!B8)</f>
        <v>1120723879.9509218</v>
      </c>
    </row>
    <row r="10" spans="1:6" x14ac:dyDescent="0.25">
      <c r="A10" t="s">
        <v>46</v>
      </c>
      <c r="B10" s="18">
        <f>B6*Assumptions!B9</f>
        <v>202061989.1749506</v>
      </c>
      <c r="C10" s="18">
        <f>C6*Assumptions!B9</f>
        <v>213597378.06953818</v>
      </c>
      <c r="D10" s="18">
        <f>D6*Assumptions!B9</f>
        <v>225791303.47310844</v>
      </c>
      <c r="E10" s="18">
        <f>E6*Assumptions!B9</f>
        <v>238681360.15924263</v>
      </c>
      <c r="F10" s="18">
        <f>F6*Assumptions!B9</f>
        <v>252307289.12573475</v>
      </c>
    </row>
    <row r="11" spans="1:6" x14ac:dyDescent="0.25">
      <c r="A11" t="s">
        <v>47</v>
      </c>
      <c r="B11" s="18">
        <f>-B6*Assumptions!B10</f>
        <v>-178491034.76103693</v>
      </c>
      <c r="C11" s="18">
        <f>-C6*Assumptions!B10</f>
        <v>-188680796.37118918</v>
      </c>
      <c r="D11" s="18">
        <f>-D6*Assumptions!B10</f>
        <v>-199452274.82673222</v>
      </c>
      <c r="E11" s="18">
        <f>-E6*Assumptions!B10</f>
        <v>-210838679.3921374</v>
      </c>
      <c r="F11" s="18">
        <f>-F6*Assumptions!B10</f>
        <v>-222875115.19453755</v>
      </c>
    </row>
    <row r="12" spans="1:6" x14ac:dyDescent="0.25">
      <c r="A12" t="s">
        <v>48</v>
      </c>
      <c r="B12" s="18">
        <f>-(B6-Assumptions!B29)*Assumptions!B11</f>
        <v>-32634846.133651774</v>
      </c>
      <c r="C12" s="18">
        <f>-(C6-B6)*Assumptions!B11</f>
        <v>-34497916.19053795</v>
      </c>
      <c r="D12" s="18">
        <f>-(D6-C6)*Assumptions!B11</f>
        <v>-36467345.87365454</v>
      </c>
      <c r="E12" s="18">
        <f>-(E6-D6)*Assumptions!B11</f>
        <v>-38549207.08032524</v>
      </c>
      <c r="F12" s="18">
        <f>-(F6-E6)*Assumptions!B11</f>
        <v>-40749918.342573166</v>
      </c>
    </row>
    <row r="13" spans="1:6" x14ac:dyDescent="0.25">
      <c r="A13" s="19" t="s">
        <v>49</v>
      </c>
      <c r="B13" s="20">
        <f>B9+B10+B11+B12</f>
        <v>888475364.0165474</v>
      </c>
      <c r="C13" s="20">
        <f>C9+C10+C11+C12</f>
        <v>939196971.227478</v>
      </c>
      <c r="D13" s="20">
        <f>D9+D10+D11+D12</f>
        <v>992814192.1405483</v>
      </c>
      <c r="E13" s="20">
        <f>E9+E10+E11+E12</f>
        <v>1049492332.6120404</v>
      </c>
      <c r="F13" s="20">
        <f>F9+F10+F11+F12</f>
        <v>1109406135.5395458</v>
      </c>
    </row>
    <row r="14" spans="1:6" x14ac:dyDescent="0.25">
      <c r="A14" t="s">
        <v>50</v>
      </c>
      <c r="B14" s="21">
        <f>1/(1+Assumptions!$B$26)^(1-0.5*Assumptions!$B$32)</f>
        <v>0.9556205540821566</v>
      </c>
      <c r="C14" s="21">
        <f>1/(1+Assumptions!$B$26)^(2-0.5*Assumptions!$B$32)</f>
        <v>0.872682861024616</v>
      </c>
      <c r="D14" s="21">
        <f>1/(1+Assumptions!$B$26)^(3-0.5*Assumptions!$B$32)</f>
        <v>0.7969432769867308</v>
      </c>
      <c r="E14" s="21">
        <f>1/(1+Assumptions!$B$26)^(4-0.5*Assumptions!$B$32)</f>
        <v>0.7277770827178353</v>
      </c>
      <c r="F14" s="21">
        <f>1/(1+Assumptions!$B$26)^(5-0.5*Assumptions!$B$32)</f>
        <v>0.6646137779490945</v>
      </c>
    </row>
    <row r="15" spans="1:6" x14ac:dyDescent="0.25">
      <c r="A15" s="19" t="s">
        <v>51</v>
      </c>
      <c r="B15" s="20">
        <f>B13*B14</f>
        <v>849045319.6498389</v>
      </c>
      <c r="C15" s="20">
        <f>C13*C14</f>
        <v>819621099.9164494</v>
      </c>
      <c r="D15" s="20">
        <f>D13*D14</f>
        <v>791216595.7234224</v>
      </c>
      <c r="E15" s="20">
        <f>E13*E14</f>
        <v>763796468.1631268</v>
      </c>
      <c r="F15" s="20">
        <f>F13*F14</f>
        <v>737326603.0208427</v>
      </c>
    </row>
    <row r="17" spans="1:2" x14ac:dyDescent="0.25">
      <c r="A17" s="22" t="s">
        <v>52</v>
      </c>
      <c r="B17" s="23">
        <f>SUM(B15:F15)</f>
        <v>3961006086.4736805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1109406135.5395458</v>
      </c>
    </row>
    <row r="5" spans="1:2" x14ac:dyDescent="0.25">
      <c r="A5" t="s">
        <v>56</v>
      </c>
      <c r="B5" s="18">
        <f>IF(Assumptions!$B$33=0,B4,B4-Forecast!F11-Forecast!F10-Forecast!F12)</f>
        <v>1120723879.9509218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0.15800259961542348</v>
      </c>
    </row>
    <row r="7" spans="1:2" x14ac:dyDescent="0.25">
      <c r="A7" t="s">
        <v>58</v>
      </c>
      <c r="B7" s="18">
        <f>-MAX(Forecast!F9,0)*B6</f>
        <v>-177077286.48332942</v>
      </c>
    </row>
    <row r="8" spans="1:2" x14ac:dyDescent="0.25">
      <c r="A8" t="s">
        <v>59</v>
      </c>
      <c r="B8" s="18">
        <f>IF(OR(Assumptions!$B$33=0,Assumptions!B12&lt;=0),B5,MAX(B5+B7,0))</f>
        <v>943646593.4675924</v>
      </c>
    </row>
    <row r="9" spans="1:2" x14ac:dyDescent="0.25">
      <c r="A9" t="s">
        <v>60</v>
      </c>
      <c r="B9" s="18">
        <f>B8*(1+Assumptions!B12)/(Assumptions!B26-Assumptions!B12)</f>
        <v>13810262282.217165</v>
      </c>
    </row>
    <row r="10" spans="1:2" x14ac:dyDescent="0.25">
      <c r="A10" t="s">
        <v>61</v>
      </c>
      <c r="B10" s="18">
        <f>B9/(1+Assumptions!B26)^(5-0.5*Assumptions!B32)</f>
        <v>9178490589.852234</v>
      </c>
    </row>
    <row r="11" spans="1:2" x14ac:dyDescent="0.25">
      <c r="A11" t="s">
        <v>62</v>
      </c>
      <c r="B11" s="18">
        <f>Forecast!B17+B10</f>
        <v>13139496676.325914</v>
      </c>
    </row>
    <row r="12" spans="1:2" x14ac:dyDescent="0.25">
      <c r="A12" t="s">
        <v>63</v>
      </c>
      <c r="B12" s="18">
        <f>-Assumptions!B30</f>
        <v>-1989400000</v>
      </c>
    </row>
    <row r="13" spans="1:2" x14ac:dyDescent="0.25">
      <c r="A13" t="s">
        <v>64</v>
      </c>
      <c r="B13" s="18">
        <f>B11+B12</f>
        <v>11150096676.325914</v>
      </c>
    </row>
    <row r="14" spans="1:2" x14ac:dyDescent="0.25">
      <c r="A14" s="19" t="s">
        <v>65</v>
      </c>
      <c r="B14" s="24">
        <f>B13/Assumptions!B31</f>
        <v>208.41302198740027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1670945111.8484206</v>
      </c>
    </row>
    <row r="18" spans="1:2" x14ac:dyDescent="0.25">
      <c r="A18" t="s">
        <v>60</v>
      </c>
      <c r="B18" s="18">
        <f>B17*Assumptions!B13</f>
        <v>30234239244.596264</v>
      </c>
    </row>
    <row r="19" spans="1:2" x14ac:dyDescent="0.25">
      <c r="A19" t="s">
        <v>61</v>
      </c>
      <c r="B19" s="18">
        <f>B18/(1+Assumptions!B26)^(5-0.5*Assumptions!B32)</f>
        <v>20094091967.7679</v>
      </c>
    </row>
    <row r="20" spans="1:2" x14ac:dyDescent="0.25">
      <c r="A20" t="s">
        <v>62</v>
      </c>
      <c r="B20" s="18">
        <f>Forecast!B17+B19</f>
        <v>24055098054.241577</v>
      </c>
    </row>
    <row r="21" spans="1:2" x14ac:dyDescent="0.25">
      <c r="A21" t="s">
        <v>63</v>
      </c>
      <c r="B21" s="18">
        <f>-Assumptions!B30</f>
        <v>-1989400000</v>
      </c>
    </row>
    <row r="22" spans="1:2" x14ac:dyDescent="0.25">
      <c r="A22" t="s">
        <v>64</v>
      </c>
      <c r="B22" s="18">
        <f>B20+B21</f>
        <v>22065698054.241577</v>
      </c>
    </row>
    <row r="23" spans="1:2" x14ac:dyDescent="0.25">
      <c r="A23" s="19" t="s">
        <v>65</v>
      </c>
      <c r="B23" s="25">
        <f>B22/Assumptions!B31</f>
        <v>412.4429542848893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446.92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208.41302198740027</v>
      </c>
    </row>
    <row r="29" spans="1:2" x14ac:dyDescent="0.25">
      <c r="A29" s="19" t="s">
        <v>73</v>
      </c>
      <c r="B29" s="12">
        <f>B28/B26-1</f>
        <v>-0.5336681688279776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0.075038</v>
      </c>
      <c r="B5" s="31">
        <v>271.75382267285465</v>
      </c>
      <c r="C5" s="31">
        <v>285.16852974996493</v>
      </c>
      <c r="D5" s="31">
        <v>301.16861247555306</v>
      </c>
      <c r="E5" s="31">
        <v>320.61513561109075</v>
      </c>
      <c r="F5" s="31">
        <v>344.79928768121096</v>
      </c>
    </row>
    <row r="6" spans="1:6" x14ac:dyDescent="0.25">
      <c r="A6" s="30">
        <v>0.085038</v>
      </c>
      <c r="B6" s="31">
        <v>228.86245823885614</v>
      </c>
      <c r="C6" s="31">
        <v>237.3140738028255</v>
      </c>
      <c r="D6" s="31">
        <v>247.09703255617433</v>
      </c>
      <c r="E6" s="31">
        <v>258.57417740454434</v>
      </c>
      <c r="F6" s="31">
        <v>272.2533781953576</v>
      </c>
    </row>
    <row r="7" spans="1:6" x14ac:dyDescent="0.25">
      <c r="A7" s="30">
        <v>0.095038</v>
      </c>
      <c r="B7" s="31">
        <v>196.67090390804512</v>
      </c>
      <c r="C7" s="31">
        <v>202.17946801308176</v>
      </c>
      <c r="D7" s="32">
        <v>208.41172634901784</v>
      </c>
      <c r="E7" s="31">
        <v>215.53458769938746</v>
      </c>
      <c r="F7" s="31">
        <v>223.77056189490617</v>
      </c>
    </row>
    <row r="8" spans="1:6" x14ac:dyDescent="0.25">
      <c r="A8" s="30">
        <v>0.105038</v>
      </c>
      <c r="B8" s="31">
        <v>171.61505377061695</v>
      </c>
      <c r="C8" s="31">
        <v>175.27918288624352</v>
      </c>
      <c r="D8" s="31">
        <v>179.34834575449472</v>
      </c>
      <c r="E8" s="31">
        <v>183.90350810326007</v>
      </c>
      <c r="F8" s="31">
        <v>189.0487561744042</v>
      </c>
    </row>
    <row r="9" spans="1:6" x14ac:dyDescent="0.25">
      <c r="A9" s="30">
        <v>0.115038</v>
      </c>
      <c r="B9" s="31">
        <v>151.5558369674323</v>
      </c>
      <c r="C9" s="31">
        <v>154.0154638602855</v>
      </c>
      <c r="D9" s="31">
        <v>156.70322611247096</v>
      </c>
      <c r="E9" s="31">
        <v>159.65936491486792</v>
      </c>
      <c r="F9" s="31">
        <v>162.93417697970267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5844600000</v>
      </c>
      <c r="C5" s="18">
        <v>5628500000</v>
      </c>
      <c r="D5" s="18">
        <v>5372900000</v>
      </c>
      <c r="E5" s="18">
        <v>4947900000</v>
      </c>
      <c r="F5" s="8" t="s">
        <v>84</v>
      </c>
    </row>
    <row r="6" spans="1:6" x14ac:dyDescent="0.25">
      <c r="A6" t="s">
        <v>44</v>
      </c>
      <c r="B6" s="18">
        <v>1208800000</v>
      </c>
      <c r="C6" s="18">
        <v>1093100000</v>
      </c>
      <c r="D6" s="18">
        <v>1027400000</v>
      </c>
      <c r="E6" s="18">
        <v>709100000</v>
      </c>
      <c r="F6" s="8" t="s">
        <v>85</v>
      </c>
    </row>
    <row r="7" spans="1:6" x14ac:dyDescent="0.25">
      <c r="A7" t="s">
        <v>86</v>
      </c>
      <c r="B7" s="18">
        <v>206100000</v>
      </c>
      <c r="C7" s="18">
        <v>212100000</v>
      </c>
      <c r="D7" s="18">
        <v>149700000</v>
      </c>
      <c r="E7" s="18">
        <v>148500000</v>
      </c>
      <c r="F7" s="8" t="s">
        <v>87</v>
      </c>
    </row>
    <row r="8" spans="1:6" x14ac:dyDescent="0.25">
      <c r="A8" t="s">
        <v>88</v>
      </c>
      <c r="B8" s="18">
        <v>155100000</v>
      </c>
      <c r="C8" s="18">
        <v>180400000</v>
      </c>
      <c r="D8" s="18">
        <v>165700000</v>
      </c>
      <c r="E8" s="18">
        <v>129300000</v>
      </c>
      <c r="F8" s="8" t="s">
        <v>89</v>
      </c>
    </row>
    <row r="9" spans="1:6" x14ac:dyDescent="0.25">
      <c r="A9" t="s">
        <v>90</v>
      </c>
      <c r="B9" s="18">
        <v>56300000</v>
      </c>
      <c r="C9" s="18">
        <v>25000000</v>
      </c>
      <c r="D9" s="18">
        <v>21800000</v>
      </c>
      <c r="E9" s="18">
        <v>27100000</v>
      </c>
      <c r="F9" s="8" t="s">
        <v>91</v>
      </c>
    </row>
    <row r="10" spans="1:6" x14ac:dyDescent="0.25">
      <c r="A10" t="s">
        <v>92</v>
      </c>
      <c r="B10" s="18">
        <v>2487300000</v>
      </c>
      <c r="C10" s="18">
        <v>1719600000</v>
      </c>
      <c r="D10" s="18">
        <v>2290000000</v>
      </c>
      <c r="E10" s="18">
        <v>1558000000</v>
      </c>
      <c r="F10" s="8" t="s">
        <v>93</v>
      </c>
    </row>
    <row r="11" spans="1:6" x14ac:dyDescent="0.25">
      <c r="A11" t="s">
        <v>94</v>
      </c>
      <c r="B11" s="18">
        <v>497900000</v>
      </c>
      <c r="C11" s="18">
        <v>345000000</v>
      </c>
      <c r="D11" s="18">
        <v>348700000</v>
      </c>
      <c r="E11" s="18">
        <v>454800000</v>
      </c>
      <c r="F11" s="8" t="s">
        <v>95</v>
      </c>
    </row>
    <row r="12" spans="1:6" x14ac:dyDescent="0.25">
      <c r="A12" t="s">
        <v>32</v>
      </c>
      <c r="B12" s="34">
        <v>53500000</v>
      </c>
      <c r="C12" s="34">
        <v>54000000</v>
      </c>
      <c r="D12" s="34">
        <v>54000000</v>
      </c>
      <c r="E12" s="34">
        <v>54100000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2026-09-19T01:05:46Z</dcterms:modified>
</cp:coreProperties>
</file>