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<sst xmlns="http://schemas.openxmlformats.org/spreadsheetml/2006/main" count="114" uniqueCount="102">
  <si>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International Consolidated Airlines Group S.A. (IAG.L)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</si>
  <si>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</si>
  <si>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</si>
  <si>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</si>
  <si>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</si>
  <si>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</si>
  <si>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</si>
  <si>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</si>
  <si>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</si>
  <si>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</si>
  <si>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</si>
  <si>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</si>
  <si>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</si>
  <si>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</si>
  <si>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</si>
  <si>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</si>
  <si>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</si>
  <si>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</si>
  <si>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</si>
  <si>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</si>
  <si>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</si>
  <si>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</si>
  <si>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</si>
  <si>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</si>
  <si>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</si>
  <si>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</si>
  <si>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</si>
  <si>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</si>
  <si>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</si>
  <si>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</si>
  <si>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</si>
  <si>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</si>
  <si>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</si>
  <si>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</si>
  <si>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</si>
  <si>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</si>
  <si>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</si>
  <si>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</si>
  <si>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</si>
  <si>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</si>
  <si>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</si>
  <si>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</si>
  <si>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</si>
  <si>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</si>
  <si>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</si>
  <si>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</si>
  <si>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</si>
  <si>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</si>
  <si>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</si>
  <si>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</si>
  <si>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</si>
  <si>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</si>
  <si>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</si>
  <si>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</si>
  <si>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</si>
  <si>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</si>
  <si>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</si>
  <si>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</si>
  <si>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</si>
  <si>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</si>
  <si>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</si>
  <si>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</si>
  <si>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</si>
  <si>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</si>
  <si>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</si>
  <si>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</si>
  <si>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</si>
  <si>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</si>
  <si>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</si>
  <si>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</si>
  <si>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EUR to GBp</t>
  </si>
  <si>
    <t>EUR/GBP at 0.8573, then x100, because GBp is a sub-unit of GBP</t>
  </si>
  <si>
    <t>Value per share (GBp)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</si>
  <si>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</si>
  <si>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</si>
  <si>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</si>
  <si>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</si>
  <si>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</si>
  <si>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</si>
  <si>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</si>
  <si>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</si>
  <si>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</si>
  <si>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</si>
  <si>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</si>
  <si>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</si>
  <si>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</si>
  <si>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</si>
  <si>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</si>
  <si>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</si>
  <si>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</si>
  <si>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</si>
  <si>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</si>
  <si>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</si>
  <si>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</si>
  <si>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</si>
  <si>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</si>
  <si>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</si>
  <si>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</si>
  <si>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EUR, trades in GBp. Modelled in EUR, converted at the end.</t>
  </si>
  <si>
    <t>Adjusted: Capital expenditure runs at 11.8% of revenue against depreciation of 7.9%.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</si>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</sst>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0.12922011557862545</v>
      </c>
    </row>
    <row r="7" spans="1:2" x14ac:dyDescent="0.25">
      <c r="A7" t="s">
        <v>5</v>
      </c>
      <c r="B7" s="6">
        <v>0.11635847135560287</v>
      </c>
    </row>
    <row r="8" spans="1:2" x14ac:dyDescent="0.25">
      <c r="A8" t="s">
        <v>6</v>
      </c>
      <c r="B8" s="6">
        <v>0.2332304238001684</v>
      </c>
    </row>
    <row r="9" spans="1:2" x14ac:dyDescent="0.25">
      <c r="A9" t="s">
        <v>7</v>
      </c>
      <c r="B9" s="6">
        <v>0.07854021817272264</v>
      </c>
    </row>
    <row r="10" spans="1:2" x14ac:dyDescent="0.25">
      <c r="A10" t="s">
        <v>8</v>
      </c>
      <c r="B10" s="6">
        <v>0.11769698334589898</v>
      </c>
    </row>
    <row r="11" spans="1:2" x14ac:dyDescent="0.25">
      <c r="A11" t="s">
        <v>9</v>
      </c>
      <c r="B11" s="6">
        <v>0.022232660090809455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3.1768108229752716</v>
      </c>
    </row>
    <row r="14" spans="1:3" x14ac:dyDescent="0.25">
      <c r="A14" t="s">
        <v>12</v>
      </c>
      <c r="B14" s="6">
        <v>0.24028362090141608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1.2144</v>
      </c>
      <c r="C19" s="8" t="s">
        <v>19</v>
      </c>
    </row>
    <row r="20" spans="1:2" x14ac:dyDescent="0.25">
      <c r="A20" t="s">
        <v>20</v>
      </c>
      <c r="B20" s="10">
        <f>B17+B19*B18</f>
        <v>0.11179199999999999</v>
      </c>
    </row>
    <row r="21" spans="1:3" x14ac:dyDescent="0.25">
      <c r="A21" t="s">
        <v>21</v>
      </c>
      <c r="B21" s="6">
        <v>0.05175249905099329</v>
      </c>
      <c r="C21" s="8" t="s">
        <v>22</v>
      </c>
    </row>
    <row r="22" spans="1:2" x14ac:dyDescent="0.25">
      <c r="A22" t="s">
        <v>23</v>
      </c>
      <c r="B22" s="11">
        <v>18303365120</v>
      </c>
    </row>
    <row r="23" spans="1:2" x14ac:dyDescent="0.25">
      <c r="A23" t="s">
        <v>24</v>
      </c>
      <c r="B23" s="11">
        <v>14267000000</v>
      </c>
    </row>
    <row r="24" spans="1:2" x14ac:dyDescent="0.25">
      <c r="A24" t="s">
        <v>25</v>
      </c>
      <c r="B24" s="10">
        <f>B22/(B22+B23)</f>
        <v>0.5619637683693243</v>
      </c>
    </row>
    <row r="25" spans="1:2" x14ac:dyDescent="0.25">
      <c r="A25" t="s">
        <v>26</v>
      </c>
      <c r="B25" s="10">
        <f>1-B24</f>
        <v>0.43803623163067573</v>
      </c>
    </row>
    <row r="26" spans="1:2" x14ac:dyDescent="0.25">
      <c r="A26" t="s">
        <v>27</v>
      </c>
      <c r="B26" s="12">
        <f>B24*B20+B25*B21*(1-B8)</f>
        <v>0.0802053132387717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33213000000</v>
      </c>
      <c r="C29" s="8" t="s">
        <v>30</v>
      </c>
    </row>
    <row r="30" spans="1:2" x14ac:dyDescent="0.25">
      <c r="A30" t="s">
        <v>31</v>
      </c>
      <c r="B30" s="11">
        <v>5977000000</v>
      </c>
    </row>
    <row r="31" spans="1:2" x14ac:dyDescent="0.25">
      <c r="A31" t="s">
        <v>32</v>
      </c>
      <c r="B31" s="13">
        <v>5031980000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0.12922011557862545</v>
      </c>
      <c r="C5" s="10">
        <f>Assumptions!B6</f>
        <v>0.12922011557862545</v>
      </c>
      <c r="D5" s="10">
        <f>Assumptions!B6</f>
        <v>0.12922011557862545</v>
      </c>
      <c r="E5" s="10">
        <f>Assumptions!B6</f>
        <v>0.12922011557862545</v>
      </c>
      <c r="F5" s="10">
        <f>Assumptions!B6</f>
        <v>0.12922011557862545</v>
      </c>
    </row>
    <row r="6" spans="1:6" x14ac:dyDescent="0.25">
      <c r="A6" t="s">
        <v>43</v>
      </c>
      <c r="B6" s="18">
        <f>Assumptions!B29*(1+B5)</f>
        <v>37504787698.71289</v>
      </c>
      <c r="C6" s="18">
        <f>B6*(1+C5)</f>
        <v>42351160699.89238</v>
      </c>
      <c r="D6" s="18">
        <f>C6*(1+D5)</f>
        <v>47823782580.42141</v>
      </c>
      <c r="E6" s="18">
        <f>D6*(1+E5)</f>
        <v>54003577292.87052</v>
      </c>
      <c r="F6" s="18">
        <f>E6*(1+F5)</f>
        <v>60981925792.31448</v>
      </c>
    </row>
    <row r="7" spans="1:6" x14ac:dyDescent="0.25">
      <c r="A7" t="s">
        <v>5</v>
      </c>
      <c r="B7" s="10">
        <f>Assumptions!B7</f>
        <v>0.11635847135560287</v>
      </c>
      <c r="C7" s="10">
        <f>Assumptions!B7</f>
        <v>0.11635847135560287</v>
      </c>
      <c r="D7" s="10">
        <f>Assumptions!B7</f>
        <v>0.11635847135560287</v>
      </c>
      <c r="E7" s="10">
        <f>Assumptions!B7</f>
        <v>0.11635847135560287</v>
      </c>
      <c r="F7" s="10">
        <f>Assumptions!B7</f>
        <v>0.11635847135560287</v>
      </c>
    </row>
    <row r="8" spans="1:6" x14ac:dyDescent="0.25">
      <c r="A8" t="s">
        <v>44</v>
      </c>
      <c r="B8" s="18">
        <f>B6*B7</f>
        <v>4363999765.138651</v>
      </c>
      <c r="C8" s="18">
        <f>C6*C7</f>
        <v>4927916319.174961</v>
      </c>
      <c r="D8" s="18">
        <f>D6*D7</f>
        <v>5564702235.500545</v>
      </c>
      <c r="E8" s="18">
        <f>E6*E7</f>
        <v>6283773701.53256</v>
      </c>
      <c r="F8" s="18">
        <f>F6*F7</f>
        <v>7095763665.514524</v>
      </c>
    </row>
    <row r="9" spans="1:6" x14ac:dyDescent="0.25">
      <c r="A9" t="s">
        <v>45</v>
      </c>
      <c r="B9" s="18">
        <f>B8*(1-Assumptions!B8)</f>
        <v>3346182250.451528</v>
      </c>
      <c r="C9" s="18">
        <f>C8*(1-Assumptions!B8)</f>
        <v>3778576307.6020193</v>
      </c>
      <c r="D9" s="18">
        <f>D8*(1-Assumptions!B8)</f>
        <v>4266844374.7930083</v>
      </c>
      <c r="E9" s="18">
        <f>E8*(1-Assumptions!B8)</f>
        <v>4818206498.059769</v>
      </c>
      <c r="F9" s="18">
        <f>F8*(1-Assumptions!B8)</f>
        <v>5440815698.620736</v>
      </c>
    </row>
    <row r="10" spans="1:6" x14ac:dyDescent="0.25">
      <c r="A10" t="s">
        <v>46</v>
      </c>
      <c r="B10" s="18">
        <f>B6*Assumptions!B9</f>
        <v>2945634208.3785543</v>
      </c>
      <c r="C10" s="18">
        <f>C6*Assumptions!B9</f>
        <v>3326269401.237584</v>
      </c>
      <c r="D10" s="18">
        <f>D6*Assumptions!B9</f>
        <v>3756090317.7111497</v>
      </c>
      <c r="E10" s="18">
        <f>E6*Assumptions!B9</f>
        <v>4241452742.689541</v>
      </c>
      <c r="F10" s="18">
        <f>F6*Assumptions!B9</f>
        <v>4789533756.321161</v>
      </c>
    </row>
    <row r="11" spans="1:6" x14ac:dyDescent="0.25">
      <c r="A11" t="s">
        <v>47</v>
      </c>
      <c r="B11" s="18">
        <f>-B6*Assumptions!B10</f>
        <v>-4414200373.166888</v>
      </c>
      <c r="C11" s="18">
        <f>-C6*Assumptions!B10</f>
        <v>-4984603855.574725</v>
      </c>
      <c r="D11" s="18">
        <f>-D6*Assumptions!B10</f>
        <v>-5628714941.905752</v>
      </c>
      <c r="E11" s="18">
        <f>-E6*Assumptions!B10</f>
        <v>-6356058137.25795</v>
      </c>
      <c r="F11" s="18">
        <f>-F6*Assumptions!B10</f>
        <v>-7177388704.378885</v>
      </c>
    </row>
    <row r="12" spans="1:6" x14ac:dyDescent="0.25">
      <c r="A12" t="s">
        <v>48</v>
      </c>
      <c r="B12" s="18">
        <f>-(B6-Assumptions!B29)*Assumptions!B11</f>
        <v>-95417857.08740103</v>
      </c>
      <c r="C12" s="18">
        <f>-(C6-B6)*Assumptions!B11</f>
        <v>-107747763.60849968</v>
      </c>
      <c r="D12" s="18">
        <f>-(D6-C6)*Assumptions!B11</f>
        <v>-121670942.07532835</v>
      </c>
      <c r="E12" s="18">
        <f>-(E6-D6)*Assumptions!B11</f>
        <v>-137393275.27286267</v>
      </c>
      <c r="F12" s="18">
        <f>-(F6-E6)*Assumptions!B11</f>
        <v>-155147250.18334782</v>
      </c>
    </row>
    <row r="13" spans="1:6" x14ac:dyDescent="0.25">
      <c r="A13" s="19" t="s">
        <v>49</v>
      </c>
      <c r="B13" s="20">
        <f>B9+B10+B11+B12</f>
        <v>1782198228.5757928</v>
      </c>
      <c r="C13" s="20">
        <f>C9+C10+C11+C12</f>
        <v>2012494089.6563785</v>
      </c>
      <c r="D13" s="20">
        <f>D9+D10+D11+D12</f>
        <v>2272548808.5230775</v>
      </c>
      <c r="E13" s="20">
        <f>E9+E10+E11+E12</f>
        <v>2566207828.2184973</v>
      </c>
      <c r="F13" s="20">
        <f>F9+F10+F11+F12</f>
        <v>2897813500.3796654</v>
      </c>
    </row>
    <row r="14" spans="1:6" x14ac:dyDescent="0.25">
      <c r="A14" t="s">
        <v>50</v>
      </c>
      <c r="B14" s="21">
        <f>1/(1+Assumptions!$B$26)^(1-0.5*Assumptions!$B$32)</f>
        <v>0.9621589974492121</v>
      </c>
      <c r="C14" s="21">
        <f>1/(1+Assumptions!$B$26)^(2-0.5*Assumptions!$B$32)</f>
        <v>0.8907186306688103</v>
      </c>
      <c r="D14" s="21">
        <f>1/(1+Assumptions!$B$26)^(3-0.5*Assumptions!$B$32)</f>
        <v>0.8245827156674274</v>
      </c>
      <c r="E14" s="21">
        <f>1/(1+Assumptions!$B$26)^(4-0.5*Assumptions!$B$32)</f>
        <v>0.7633573965629618</v>
      </c>
      <c r="F14" s="21">
        <f>1/(1+Assumptions!$B$26)^(5-0.5*Assumptions!$B$32)</f>
        <v>0.7066780612976185</v>
      </c>
    </row>
    <row r="15" spans="1:6" x14ac:dyDescent="0.25">
      <c r="A15" s="19" t="s">
        <v>51</v>
      </c>
      <c r="B15" s="20">
        <f>B13*B14</f>
        <v>1714758060.8622465</v>
      </c>
      <c r="C15" s="20">
        <f>C13*C14</f>
        <v>1792565979.7678034</v>
      </c>
      <c r="D15" s="20">
        <f>D13*D14</f>
        <v>1873904468.0187356</v>
      </c>
      <c r="E15" s="20">
        <f>E13*E14</f>
        <v>1958933726.7883642</v>
      </c>
      <c r="F15" s="20">
        <f>F13*F14</f>
        <v>2047821226.4503675</v>
      </c>
    </row>
    <row r="17" spans="1:2" x14ac:dyDescent="0.25">
      <c r="A17" s="22" t="s">
        <v>52</v>
      </c>
      <c r="B17" s="23">
        <f>SUM(B15:F15)</f>
        <v>9387983461.887518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2897813500.3796654</v>
      </c>
    </row>
    <row r="5" spans="1:2" x14ac:dyDescent="0.25">
      <c r="A5" t="s">
        <v>56</v>
      </c>
      <c r="B5" s="18">
        <f>IF(Assumptions!$B$33=0,B4,B4-Forecast!F11-Forecast!F10-Forecast!F12)</f>
        <v>5826154782.588092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0.10404371261850194</v>
      </c>
    </row>
    <row r="7" spans="1:2" x14ac:dyDescent="0.25">
      <c r="A7" t="s">
        <v>58</v>
      </c>
      <c r="B7" s="18">
        <f>-MAX(Forecast!F9,0)*B6</f>
        <v>-606174773.870506</v>
      </c>
    </row>
    <row r="8" spans="1:2" x14ac:dyDescent="0.25">
      <c r="A8" t="s">
        <v>59</v>
      </c>
      <c r="B8" s="18">
        <f>IF(OR(Assumptions!$B$33=0,Assumptions!B12&lt;=0),B5,MAX(B5+B7,0))</f>
        <v>5219980008.717586</v>
      </c>
    </row>
    <row r="9" spans="1:2" x14ac:dyDescent="0.25">
      <c r="A9" t="s">
        <v>60</v>
      </c>
      <c r="B9" s="18">
        <f>B8*(1+Assumptions!B12)/(Assumptions!B26-Assumptions!B12)</f>
        <v>96919647675.82889</v>
      </c>
    </row>
    <row r="10" spans="1:2" x14ac:dyDescent="0.25">
      <c r="A10" t="s">
        <v>61</v>
      </c>
      <c r="B10" s="18">
        <f>B9/(1+Assumptions!B26)^(5-0.5*Assumptions!B32)</f>
        <v>68490988721.20299</v>
      </c>
    </row>
    <row r="11" spans="1:2" x14ac:dyDescent="0.25">
      <c r="A11" t="s">
        <v>62</v>
      </c>
      <c r="B11" s="18">
        <f>Forecast!B17+B10</f>
        <v>77878972183.0905</v>
      </c>
    </row>
    <row r="12" spans="1:2" x14ac:dyDescent="0.25">
      <c r="A12" t="s">
        <v>63</v>
      </c>
      <c r="B12" s="18">
        <f>-Assumptions!B30</f>
        <v>-5977000000</v>
      </c>
    </row>
    <row r="13" spans="1:2" x14ac:dyDescent="0.25">
      <c r="A13" t="s">
        <v>64</v>
      </c>
      <c r="B13" s="18">
        <f>B11+B12</f>
        <v>71901972183.0905</v>
      </c>
    </row>
    <row r="14" spans="1:2" x14ac:dyDescent="0.25">
      <c r="A14" s="19" t="s">
        <v>65</v>
      </c>
      <c r="B14" s="24">
        <f>B13/Assumptions!B31</f>
        <v>14.289001979954312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11885297421.835686</v>
      </c>
    </row>
    <row r="18" spans="1:2" x14ac:dyDescent="0.25">
      <c r="A18" t="s">
        <v>60</v>
      </c>
      <c r="B18" s="18">
        <f>B17*Assumptions!B13</f>
        <v>37757341483.9677</v>
      </c>
    </row>
    <row r="19" spans="1:2" x14ac:dyDescent="0.25">
      <c r="A19" t="s">
        <v>61</v>
      </c>
      <c r="B19" s="18">
        <f>B18/(1+Assumptions!B26)^(5-0.5*Assumptions!B32)</f>
        <v>26682284879.642437</v>
      </c>
    </row>
    <row r="20" spans="1:2" x14ac:dyDescent="0.25">
      <c r="A20" t="s">
        <v>62</v>
      </c>
      <c r="B20" s="18">
        <f>Forecast!B17+B19</f>
        <v>36070268341.52995</v>
      </c>
    </row>
    <row r="21" spans="1:2" x14ac:dyDescent="0.25">
      <c r="A21" t="s">
        <v>63</v>
      </c>
      <c r="B21" s="18">
        <f>-Assumptions!B30</f>
        <v>-5977000000</v>
      </c>
    </row>
    <row r="22" spans="1:2" x14ac:dyDescent="0.25">
      <c r="A22" t="s">
        <v>64</v>
      </c>
      <c r="B22" s="18">
        <f>B20+B21</f>
        <v>30093268341.529953</v>
      </c>
    </row>
    <row r="23" spans="1:2" x14ac:dyDescent="0.25">
      <c r="A23" s="19" t="s">
        <v>65</v>
      </c>
      <c r="B23" s="25">
        <f>B22/Assumptions!B31</f>
        <v>5.980403010649874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419.3</v>
      </c>
    </row>
    <row r="27" spans="1:3" x14ac:dyDescent="0.25">
      <c r="A27" t="s">
        <v>70</v>
      </c>
      <c r="B27" s="27">
        <v>85.731</v>
      </c>
      <c r="C27" s="8" t="s">
        <v>71</v>
      </c>
    </row>
    <row r="28" spans="1:2" x14ac:dyDescent="0.25">
      <c r="A28" t="s">
        <v>72</v>
      </c>
      <c r="B28" s="28">
        <f>B14*B27</f>
        <v>1225.010428743463</v>
      </c>
    </row>
    <row r="29" spans="1:2" x14ac:dyDescent="0.25">
      <c r="A29" s="19" t="s">
        <v>73</v>
      </c>
      <c r="B29" s="12">
        <f>B28/B26-1</f>
        <v>1.9215607649498283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0.060205</v>
      </c>
      <c r="B5" s="31">
        <v>19.506889323520944</v>
      </c>
      <c r="C5" s="31">
        <v>21.470859154902346</v>
      </c>
      <c r="D5" s="31">
        <v>23.987435179203292</v>
      </c>
      <c r="E5" s="31">
        <v>27.331045235979918</v>
      </c>
      <c r="F5" s="31">
        <v>31.993873831764077</v>
      </c>
    </row>
    <row r="6" spans="1:6" x14ac:dyDescent="0.25">
      <c r="A6" s="30">
        <v>0.070205</v>
      </c>
      <c r="B6" s="31">
        <v>15.430853336931753</v>
      </c>
      <c r="C6" s="31">
        <v>16.614554155847568</v>
      </c>
      <c r="D6" s="31">
        <v>18.056179357648986</v>
      </c>
      <c r="E6" s="31">
        <v>19.85195741499571</v>
      </c>
      <c r="F6" s="31">
        <v>22.15278430383378</v>
      </c>
    </row>
    <row r="7" spans="1:6" x14ac:dyDescent="0.25">
      <c r="A7" s="30">
        <v>0.080205</v>
      </c>
      <c r="B7" s="31">
        <v>12.61927993844568</v>
      </c>
      <c r="C7" s="31">
        <v>13.386264292610676</v>
      </c>
      <c r="D7" s="32">
        <v>14.289098372917124</v>
      </c>
      <c r="E7" s="31">
        <v>15.368370684337084</v>
      </c>
      <c r="F7" s="31">
        <v>16.682627260864635</v>
      </c>
    </row>
    <row r="8" spans="1:6" x14ac:dyDescent="0.25">
      <c r="A8" s="30">
        <v>0.090205</v>
      </c>
      <c r="B8" s="31">
        <v>10.567054856089216</v>
      </c>
      <c r="C8" s="31">
        <v>11.089580226618928</v>
      </c>
      <c r="D8" s="31">
        <v>11.689736301568301</v>
      </c>
      <c r="E8" s="31">
        <v>12.386864673268454</v>
      </c>
      <c r="F8" s="31">
        <v>13.20731412264977</v>
      </c>
    </row>
    <row r="9" spans="1:6" x14ac:dyDescent="0.25">
      <c r="A9" s="30">
        <v>0.100205</v>
      </c>
      <c r="B9" s="31">
        <v>9.006233972761267</v>
      </c>
      <c r="C9" s="31">
        <v>9.375449214703002</v>
      </c>
      <c r="D9" s="31">
        <v>9.79167442038778</v>
      </c>
      <c r="E9" s="31">
        <v>10.26495373846806</v>
      </c>
      <c r="F9" s="31">
        <v>10.808412108533332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33213000000</v>
      </c>
      <c r="C5" s="18">
        <v>32100000000</v>
      </c>
      <c r="D5" s="18">
        <v>29453000000</v>
      </c>
      <c r="E5" s="18">
        <v>23066000000</v>
      </c>
      <c r="F5" s="8" t="s">
        <v>84</v>
      </c>
    </row>
    <row r="6" spans="1:6" x14ac:dyDescent="0.25">
      <c r="A6" t="s">
        <v>44</v>
      </c>
      <c r="B6" s="18">
        <v>5015000000</v>
      </c>
      <c r="C6" s="18">
        <v>4301000000</v>
      </c>
      <c r="D6" s="18">
        <v>3531000000</v>
      </c>
      <c r="E6" s="18">
        <v>1397000000</v>
      </c>
      <c r="F6" s="8" t="s">
        <v>85</v>
      </c>
    </row>
    <row r="7" spans="1:6" x14ac:dyDescent="0.25">
      <c r="A7" t="s">
        <v>86</v>
      </c>
      <c r="B7" s="18">
        <v>2628000000</v>
      </c>
      <c r="C7" s="18">
        <v>2364000000</v>
      </c>
      <c r="D7" s="18">
        <v>2063000000</v>
      </c>
      <c r="E7" s="18">
        <v>2107000000</v>
      </c>
      <c r="F7" s="8" t="s">
        <v>87</v>
      </c>
    </row>
    <row r="8" spans="1:6" x14ac:dyDescent="0.25">
      <c r="A8" t="s">
        <v>88</v>
      </c>
      <c r="B8" s="18">
        <v>3442000000</v>
      </c>
      <c r="C8" s="18">
        <v>2816000000</v>
      </c>
      <c r="D8" s="18">
        <v>3282000000</v>
      </c>
      <c r="E8" s="18">
        <v>3875000000</v>
      </c>
      <c r="F8" s="8" t="s">
        <v>89</v>
      </c>
    </row>
    <row r="9" spans="1:6" x14ac:dyDescent="0.25">
      <c r="A9" t="s">
        <v>90</v>
      </c>
      <c r="B9" s="18">
        <v>-550000000</v>
      </c>
      <c r="C9" s="18">
        <v>82000000</v>
      </c>
      <c r="D9" s="18">
        <v>142000000</v>
      </c>
      <c r="E9" s="18">
        <v>-1884000000</v>
      </c>
      <c r="F9" s="8" t="s">
        <v>91</v>
      </c>
    </row>
    <row r="10" spans="1:6" x14ac:dyDescent="0.25">
      <c r="A10" t="s">
        <v>92</v>
      </c>
      <c r="B10" s="18">
        <v>14267000000</v>
      </c>
      <c r="C10" s="18">
        <v>17345000000</v>
      </c>
      <c r="D10" s="18">
        <v>16082000000</v>
      </c>
      <c r="E10" s="18">
        <v>19984000000</v>
      </c>
      <c r="F10" s="8" t="s">
        <v>93</v>
      </c>
    </row>
    <row r="11" spans="1:6" x14ac:dyDescent="0.25">
      <c r="A11" t="s">
        <v>94</v>
      </c>
      <c r="B11" s="18">
        <v>8290000000</v>
      </c>
      <c r="C11" s="18">
        <v>9799000000</v>
      </c>
      <c r="D11" s="18">
        <v>6806000000</v>
      </c>
      <c r="E11" s="18">
        <v>9566000000</v>
      </c>
      <c r="F11" s="8" t="s">
        <v>95</v>
      </c>
    </row>
    <row r="12" spans="1:6" x14ac:dyDescent="0.25">
      <c r="A12" t="s">
        <v>32</v>
      </c>
      <c r="B12" s="34">
        <v>5031980000</v>
      </c>
      <c r="C12" s="34">
        <v>5259658000</v>
      </c>
      <c r="D12" s="34">
        <v>5276575000</v>
      </c>
      <c r="E12" s="34">
        <v>5344152000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2026-09-19T00:07:23Z</dcterms:modified>
</cp:coreProperties>
</file>