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<sst xmlns="http://schemas.openxmlformats.org/spreadsheetml/2006/main" count="112" uniqueCount="100">
  <si>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IDEXX Laboratories, Inc. (IDXX)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</si>
  <si>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</si>
  <si>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</si>
  <si>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</si>
  <si>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</si>
  <si>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</si>
  <si>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</si>
  <si>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</si>
  <si>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</si>
  <si>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</si>
  <si>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</si>
  <si>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</si>
  <si>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</si>
  <si>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</si>
  <si>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</si>
  <si>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</si>
  <si>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</si>
  <si>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</si>
  <si>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</si>
  <si>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</si>
  <si>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</si>
  <si>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</si>
  <si>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</si>
  <si>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</si>
  <si>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</si>
  <si>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</si>
  <si>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</si>
  <si>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</si>
  <si>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</si>
  <si>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</si>
  <si>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</si>
  <si>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</si>
  <si>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</si>
  <si>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</si>
  <si>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</si>
  <si>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</si>
  <si>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</si>
  <si>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</si>
  <si>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</si>
  <si>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</si>
  <si>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</si>
  <si>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</si>
  <si>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</si>
  <si>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</si>
  <si>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</si>
  <si>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</si>
  <si>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</si>
  <si>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</si>
  <si>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</si>
  <si>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</si>
  <si>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</si>
  <si>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</si>
  <si>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</si>
  <si>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</si>
  <si>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</si>
  <si>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</si>
  <si>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</si>
  <si>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</si>
  <si>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</si>
  <si>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</si>
  <si>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</si>
  <si>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</si>
  <si>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</si>
  <si>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</si>
  <si>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</si>
  <si>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</si>
  <si>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</si>
  <si>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</si>
  <si>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</si>
  <si>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</si>
  <si>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</si>
  <si>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</si>
  <si>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</si>
  <si>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</si>
  <si>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</si>
  <si>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</si>
  <si>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</si>
  <si>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</si>
  <si>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</si>
  <si>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</si>
  <si>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</si>
  <si>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</si>
  <si>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</si>
  <si>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</si>
  <si>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</si>
  <si>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</si>
  <si>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</si>
  <si>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</si>
  <si>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</si>
  <si>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</si>
  <si>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</si>
  <si>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</si>
  <si>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</si>
  <si>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</si>
  <si>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</si>
  <si>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</si>
  <si>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</si>
  <si>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</si>
  <si>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27.3x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</si>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</sst>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0.08522326458275908</v>
      </c>
    </row>
    <row r="7" spans="1:2" x14ac:dyDescent="0.25">
      <c r="A7" t="s">
        <v>5</v>
      </c>
      <c r="B7" s="6">
        <v>0.2930270445204893</v>
      </c>
    </row>
    <row r="8" spans="1:2" x14ac:dyDescent="0.25">
      <c r="A8" t="s">
        <v>6</v>
      </c>
      <c r="B8" s="6">
        <v>0.201836027411107</v>
      </c>
    </row>
    <row r="9" spans="1:2" x14ac:dyDescent="0.25">
      <c r="A9" t="s">
        <v>7</v>
      </c>
      <c r="B9" s="6">
        <v>0.03292282401684196</v>
      </c>
    </row>
    <row r="10" spans="1:2" x14ac:dyDescent="0.25">
      <c r="A10" t="s">
        <v>8</v>
      </c>
      <c r="B10" s="6">
        <v>0.03734531598065485</v>
      </c>
    </row>
    <row r="11" spans="1:2" x14ac:dyDescent="0.25">
      <c r="A11" t="s">
        <v>9</v>
      </c>
      <c r="B11" s="6">
        <v>0.5601061551263177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0.36610494238397717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1.3604600000000002</v>
      </c>
      <c r="C19" s="8" t="s">
        <v>19</v>
      </c>
    </row>
    <row r="20" spans="1:2" x14ac:dyDescent="0.25">
      <c r="A20" t="s">
        <v>20</v>
      </c>
      <c r="B20" s="10">
        <f>B17+B19*B18</f>
        <v>0.12480530000000001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40308359168</v>
      </c>
    </row>
    <row r="23" spans="1:2" x14ac:dyDescent="0.25">
      <c r="A23" t="s">
        <v>24</v>
      </c>
      <c r="B23" s="11">
        <v>976062000</v>
      </c>
    </row>
    <row r="24" spans="1:2" x14ac:dyDescent="0.25">
      <c r="A24" t="s">
        <v>25</v>
      </c>
      <c r="B24" s="10">
        <f>B22/(B22+B23)</f>
        <v>0.976357619354088</v>
      </c>
    </row>
    <row r="25" spans="1:2" x14ac:dyDescent="0.25">
      <c r="A25" t="s">
        <v>26</v>
      </c>
      <c r="B25" s="10">
        <f>1-B24</f>
        <v>0.023642380645911953</v>
      </c>
    </row>
    <row r="26" spans="1:2" x14ac:dyDescent="0.25">
      <c r="A26" t="s">
        <v>27</v>
      </c>
      <c r="B26" s="12">
        <f>B24*B20+B25*B21*(1-B8)</f>
        <v>0.1227977530037336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4303702000</v>
      </c>
      <c r="C29" s="8" t="s">
        <v>30</v>
      </c>
    </row>
    <row r="30" spans="1:2" x14ac:dyDescent="0.25">
      <c r="A30" t="s">
        <v>31</v>
      </c>
      <c r="B30" s="11">
        <v>795992000</v>
      </c>
    </row>
    <row r="31" spans="1:2" x14ac:dyDescent="0.25">
      <c r="A31" t="s">
        <v>32</v>
      </c>
      <c r="B31" s="13">
        <v>81025000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0.08522326458275908</v>
      </c>
      <c r="C5" s="10">
        <f>Assumptions!B6</f>
        <v>0.08522326458275908</v>
      </c>
      <c r="D5" s="10">
        <f>Assumptions!B6</f>
        <v>0.08522326458275908</v>
      </c>
      <c r="E5" s="10">
        <f>Assumptions!B6</f>
        <v>0.08522326458275908</v>
      </c>
      <c r="F5" s="10">
        <f>Assumptions!B6</f>
        <v>0.08522326458275908</v>
      </c>
    </row>
    <row r="6" spans="1:6" x14ac:dyDescent="0.25">
      <c r="A6" t="s">
        <v>43</v>
      </c>
      <c r="B6" s="18">
        <f>Assumptions!B29*(1+B5)</f>
        <v>4670477534.231349</v>
      </c>
      <c r="C6" s="18">
        <f>B6*(1+C5)</f>
        <v>5068510876.858979</v>
      </c>
      <c r="D6" s="18">
        <f>C6*(1+D5)</f>
        <v>5500465920.358125</v>
      </c>
      <c r="E6" s="18">
        <f>D6*(1+E5)</f>
        <v>5969233582.817255</v>
      </c>
      <c r="F6" s="18">
        <f>E6*(1+F5)</f>
        <v>6477951155.801981</v>
      </c>
    </row>
    <row r="7" spans="1:6" x14ac:dyDescent="0.25">
      <c r="A7" t="s">
        <v>5</v>
      </c>
      <c r="B7" s="10">
        <f>Assumptions!B7</f>
        <v>0.2930270445204893</v>
      </c>
      <c r="C7" s="10">
        <f>Assumptions!B7</f>
        <v>0.2930270445204893</v>
      </c>
      <c r="D7" s="10">
        <f>Assumptions!B7</f>
        <v>0.2930270445204893</v>
      </c>
      <c r="E7" s="10">
        <f>Assumptions!B7</f>
        <v>0.2930270445204893</v>
      </c>
      <c r="F7" s="10">
        <f>Assumptions!B7</f>
        <v>0.2930270445204893</v>
      </c>
    </row>
    <row r="8" spans="1:6" x14ac:dyDescent="0.25">
      <c r="A8" t="s">
        <v>44</v>
      </c>
      <c r="B8" s="18">
        <f>B6*B7</f>
        <v>1368576228.3551545</v>
      </c>
      <c r="C8" s="18">
        <f>C6*C7</f>
        <v>1485210762.3659403</v>
      </c>
      <c r="D8" s="18">
        <f>D6*D7</f>
        <v>1611785272.1282144</v>
      </c>
      <c r="E8" s="18">
        <f>E6*E7</f>
        <v>1749146874.8253915</v>
      </c>
      <c r="F8" s="18">
        <f>F6*F7</f>
        <v>1898214881.732742</v>
      </c>
    </row>
    <row r="9" spans="1:6" x14ac:dyDescent="0.25">
      <c r="A9" t="s">
        <v>45</v>
      </c>
      <c r="B9" s="18">
        <f>B8*(1-Assumptions!B8)</f>
        <v>1092348239.214674</v>
      </c>
      <c r="C9" s="18">
        <f>C8*(1-Assumptions!B8)</f>
        <v>1185441722.2217772</v>
      </c>
      <c r="D9" s="18">
        <f>D8*(1-Assumptions!B8)</f>
        <v>1286468935.7621255</v>
      </c>
      <c r="E9" s="18">
        <f>E8*(1-Assumptions!B8)</f>
        <v>1396106018.2520816</v>
      </c>
      <c r="F9" s="18">
        <f>F8*(1-Assumptions!B8)</f>
        <v>1515086730.831161</v>
      </c>
    </row>
    <row r="10" spans="1:6" x14ac:dyDescent="0.25">
      <c r="A10" t="s">
        <v>46</v>
      </c>
      <c r="B10" s="18">
        <f>B6*Assumptions!B9</f>
        <v>153765309.93411267</v>
      </c>
      <c r="C10" s="18">
        <f>C6*Assumptions!B9</f>
        <v>166869691.6262775</v>
      </c>
      <c r="D10" s="18">
        <f>D6*Assumptions!B9</f>
        <v>181090871.5065872</v>
      </c>
      <c r="E10" s="18">
        <f>E6*Assumptions!B9</f>
        <v>196524026.76251552</v>
      </c>
      <c r="F10" s="18">
        <f>F6*Assumptions!B9</f>
        <v>213272445.8921666</v>
      </c>
    </row>
    <row r="11" spans="1:6" x14ac:dyDescent="0.25">
      <c r="A11" t="s">
        <v>47</v>
      </c>
      <c r="B11" s="18">
        <f>-B6*Assumptions!B10</f>
        <v>-174420459.29641947</v>
      </c>
      <c r="C11" s="18">
        <f>-C6*Assumptions!B10</f>
        <v>-189285140.24768457</v>
      </c>
      <c r="D11" s="18">
        <f>-D6*Assumptions!B10</f>
        <v>-205416637.83659768</v>
      </c>
      <c r="E11" s="18">
        <f>-E6*Assumptions!B10</f>
        <v>-222922914.31264687</v>
      </c>
      <c r="F11" s="18">
        <f>-F6*Assumptions!B10</f>
        <v>-241921132.8206733</v>
      </c>
    </row>
    <row r="12" spans="1:6" x14ac:dyDescent="0.25">
      <c r="A12" t="s">
        <v>48</v>
      </c>
      <c r="B12" s="18">
        <f>-(B6-Assumptions!B29)*Assumptions!B11</f>
        <v>-205433234.272722</v>
      </c>
      <c r="C12" s="18">
        <f>-(C6-B6)*Assumptions!B11</f>
        <v>-222940925.1512382</v>
      </c>
      <c r="D12" s="18">
        <f>-(D6-C6)*Assumptions!B11</f>
        <v>-241940678.6017277</v>
      </c>
      <c r="E12" s="18">
        <f>-(E6-D6)*Assumptions!B11</f>
        <v>-262559653.06753495</v>
      </c>
      <c r="F12" s="18">
        <f>-(F6-E6)*Assumptions!B11</f>
        <v>-284935843.8496668</v>
      </c>
    </row>
    <row r="13" spans="1:6" x14ac:dyDescent="0.25">
      <c r="A13" s="19" t="s">
        <v>49</v>
      </c>
      <c r="B13" s="20">
        <f>B9+B10+B11+B12</f>
        <v>866259855.579645</v>
      </c>
      <c r="C13" s="20">
        <f>C9+C10+C11+C12</f>
        <v>940085348.449132</v>
      </c>
      <c r="D13" s="20">
        <f>D9+D10+D11+D12</f>
        <v>1020202490.8303874</v>
      </c>
      <c r="E13" s="20">
        <f>E9+E10+E11+E12</f>
        <v>1107147477.6344154</v>
      </c>
      <c r="F13" s="20">
        <f>F9+F10+F11+F12</f>
        <v>1201502200.0529876</v>
      </c>
    </row>
    <row r="14" spans="1:6" x14ac:dyDescent="0.25">
      <c r="A14" t="s">
        <v>50</v>
      </c>
      <c r="B14" s="21">
        <f>1/(1+Assumptions!$B$26)^(1-0.5*Assumptions!$B$32)</f>
        <v>0.9437331978972078</v>
      </c>
      <c r="C14" s="21">
        <f>1/(1+Assumptions!$B$26)^(2-0.5*Assumptions!$B$32)</f>
        <v>0.8405193146962681</v>
      </c>
      <c r="D14" s="21">
        <f>1/(1+Assumptions!$B$26)^(3-0.5*Assumptions!$B$32)</f>
        <v>0.7485936914708744</v>
      </c>
      <c r="E14" s="21">
        <f>1/(1+Assumptions!$B$26)^(4-0.5*Assumptions!$B$32)</f>
        <v>0.6667217577415165</v>
      </c>
      <c r="F14" s="21">
        <f>1/(1+Assumptions!$B$26)^(5-0.5*Assumptions!$B$32)</f>
        <v>0.5938039651022525</v>
      </c>
    </row>
    <row r="15" spans="1:6" x14ac:dyDescent="0.25">
      <c r="A15" s="19" t="s">
        <v>51</v>
      </c>
      <c r="B15" s="20">
        <f>B13*B14</f>
        <v>817518183.7161518</v>
      </c>
      <c r="C15" s="20">
        <f>C13*C14</f>
        <v>790159892.8344668</v>
      </c>
      <c r="D15" s="20">
        <f>D13*D14</f>
        <v>763717148.6585006</v>
      </c>
      <c r="E15" s="20">
        <f>E13*E14</f>
        <v>738159312.3675038</v>
      </c>
      <c r="F15" s="20">
        <f>F13*F14</f>
        <v>713456770.4705439</v>
      </c>
    </row>
    <row r="17" spans="1:2" x14ac:dyDescent="0.25">
      <c r="A17" s="22" t="s">
        <v>52</v>
      </c>
      <c r="B17" s="23">
        <f>SUM(B15:F15)</f>
        <v>3823011308.047167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1201502200.0529876</v>
      </c>
    </row>
    <row r="5" spans="1:2" x14ac:dyDescent="0.25">
      <c r="A5" t="s">
        <v>56</v>
      </c>
      <c r="B5" s="18">
        <f>IF(Assumptions!$B$33=0,B4,B4-Forecast!F11-Forecast!F10-Forecast!F12)</f>
        <v>1515086730.831161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0.06828643130903043</v>
      </c>
    </row>
    <row r="7" spans="1:2" x14ac:dyDescent="0.25">
      <c r="A7" t="s">
        <v>58</v>
      </c>
      <c r="B7" s="18">
        <f>-MAX(Forecast!F9,0)*B6</f>
        <v>-103459865.97212556</v>
      </c>
    </row>
    <row r="8" spans="1:2" x14ac:dyDescent="0.25">
      <c r="A8" t="s">
        <v>59</v>
      </c>
      <c r="B8" s="18">
        <f>IF(OR(Assumptions!$B$33=0,Assumptions!B12&lt;=0),B5,MAX(B5+B7,0))</f>
        <v>1411626864.8590355</v>
      </c>
    </row>
    <row r="9" spans="1:2" x14ac:dyDescent="0.25">
      <c r="A9" t="s">
        <v>60</v>
      </c>
      <c r="B9" s="18">
        <f>B8*(1+Assumptions!B12)/(Assumptions!B26-Assumptions!B12)</f>
        <v>14794997758.540243</v>
      </c>
    </row>
    <row r="10" spans="1:2" x14ac:dyDescent="0.25">
      <c r="A10" t="s">
        <v>61</v>
      </c>
      <c r="B10" s="18">
        <f>B9/(1+Assumptions!B26)^(5-0.5*Assumptions!B32)</f>
        <v>8785328332.700134</v>
      </c>
    </row>
    <row r="11" spans="1:2" x14ac:dyDescent="0.25">
      <c r="A11" t="s">
        <v>62</v>
      </c>
      <c r="B11" s="18">
        <f>Forecast!B17+B10</f>
        <v>12608339640.747301</v>
      </c>
    </row>
    <row r="12" spans="1:2" x14ac:dyDescent="0.25">
      <c r="A12" t="s">
        <v>63</v>
      </c>
      <c r="B12" s="18">
        <f>-Assumptions!B30</f>
        <v>-795992000</v>
      </c>
    </row>
    <row r="13" spans="1:2" x14ac:dyDescent="0.25">
      <c r="A13" t="s">
        <v>64</v>
      </c>
      <c r="B13" s="18">
        <f>B11+B12</f>
        <v>11812347640.747301</v>
      </c>
    </row>
    <row r="14" spans="1:2" x14ac:dyDescent="0.25">
      <c r="A14" s="19" t="s">
        <v>65</v>
      </c>
      <c r="B14" s="24">
        <f>B13/Assumptions!B31</f>
        <v>145.78645653498674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2111487327.6249087</v>
      </c>
    </row>
    <row r="18" spans="1:2" x14ac:dyDescent="0.25">
      <c r="A18" t="s">
        <v>60</v>
      </c>
      <c r="B18" s="18">
        <f>B17*Assumptions!B13</f>
        <v>42229746552.49818</v>
      </c>
    </row>
    <row r="19" spans="1:2" x14ac:dyDescent="0.25">
      <c r="A19" t="s">
        <v>61</v>
      </c>
      <c r="B19" s="18">
        <f>B18/(1+Assumptions!B26)^(5-0.5*Assumptions!B32)</f>
        <v>25076190948.136597</v>
      </c>
    </row>
    <row r="20" spans="1:2" x14ac:dyDescent="0.25">
      <c r="A20" t="s">
        <v>62</v>
      </c>
      <c r="B20" s="18">
        <f>Forecast!B17+B19</f>
        <v>28899202256.18376</v>
      </c>
    </row>
    <row r="21" spans="1:2" x14ac:dyDescent="0.25">
      <c r="A21" t="s">
        <v>63</v>
      </c>
      <c r="B21" s="18">
        <f>-Assumptions!B30</f>
        <v>-795992000</v>
      </c>
    </row>
    <row r="22" spans="1:2" x14ac:dyDescent="0.25">
      <c r="A22" t="s">
        <v>64</v>
      </c>
      <c r="B22" s="18">
        <f>B20+B21</f>
        <v>28103210256.18376</v>
      </c>
    </row>
    <row r="23" spans="1:2" x14ac:dyDescent="0.25">
      <c r="A23" s="19" t="s">
        <v>65</v>
      </c>
      <c r="B23" s="25">
        <f>B22/Assumptions!B31</f>
        <v>346.84616175481347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511.65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145.78645653498674</v>
      </c>
    </row>
    <row r="29" spans="1:2" x14ac:dyDescent="0.25">
      <c r="A29" s="19" t="s">
        <v>73</v>
      </c>
      <c r="B29" s="12">
        <f>B28/B26-1</f>
        <v>-0.7150660480113618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0.102798</v>
      </c>
      <c r="B5" s="31">
        <v>172.95789972499426</v>
      </c>
      <c r="C5" s="31">
        <v>179.68988990714547</v>
      </c>
      <c r="D5" s="31">
        <v>187.26606265959958</v>
      </c>
      <c r="E5" s="31">
        <v>195.8603614774328</v>
      </c>
      <c r="F5" s="31">
        <v>205.69804213486674</v>
      </c>
    </row>
    <row r="6" spans="1:6" x14ac:dyDescent="0.25">
      <c r="A6" s="30">
        <v>0.112798</v>
      </c>
      <c r="B6" s="31">
        <v>153.4575291455102</v>
      </c>
      <c r="C6" s="31">
        <v>158.5188802550501</v>
      </c>
      <c r="D6" s="31">
        <v>164.13872672522393</v>
      </c>
      <c r="E6" s="31">
        <v>170.4182476957393</v>
      </c>
      <c r="F6" s="31">
        <v>177.48463303658164</v>
      </c>
    </row>
    <row r="7" spans="1:6" x14ac:dyDescent="0.25">
      <c r="A7" s="30">
        <v>0.122798</v>
      </c>
      <c r="B7" s="31">
        <v>137.62369509215034</v>
      </c>
      <c r="C7" s="31">
        <v>141.5137437201538</v>
      </c>
      <c r="D7" s="32">
        <v>145.78605011656998</v>
      </c>
      <c r="E7" s="31">
        <v>150.50240296785978</v>
      </c>
      <c r="F7" s="31">
        <v>155.73866615273462</v>
      </c>
    </row>
    <row r="8" spans="1:6" x14ac:dyDescent="0.25">
      <c r="A8" s="30">
        <v>0.132798</v>
      </c>
      <c r="B8" s="31">
        <v>124.52022119619848</v>
      </c>
      <c r="C8" s="31">
        <v>127.56419509065533</v>
      </c>
      <c r="D8" s="31">
        <v>130.8770293924489</v>
      </c>
      <c r="E8" s="31">
        <v>134.49795546901868</v>
      </c>
      <c r="F8" s="31">
        <v>138.4742276264001</v>
      </c>
    </row>
    <row r="9" spans="1:6" x14ac:dyDescent="0.25">
      <c r="A9" s="30">
        <v>0.142798</v>
      </c>
      <c r="B9" s="31">
        <v>113.50408638952327</v>
      </c>
      <c r="C9" s="31">
        <v>115.9217438366878</v>
      </c>
      <c r="D9" s="31">
        <v>118.53274883410752</v>
      </c>
      <c r="E9" s="31">
        <v>121.36281294806768</v>
      </c>
      <c r="F9" s="31">
        <v>124.44241806828886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4303702000</v>
      </c>
      <c r="C5" s="18">
        <v>3897504000</v>
      </c>
      <c r="D5" s="18">
        <v>3660953000</v>
      </c>
      <c r="E5" s="18">
        <v>3367324000</v>
      </c>
      <c r="F5" s="8" t="s">
        <v>84</v>
      </c>
    </row>
    <row r="6" spans="1:6" x14ac:dyDescent="0.25">
      <c r="A6" t="s">
        <v>44</v>
      </c>
      <c r="B6" s="18">
        <v>1360031000</v>
      </c>
      <c r="C6" s="18">
        <v>1128337000</v>
      </c>
      <c r="D6" s="18">
        <v>1097128000</v>
      </c>
      <c r="E6" s="18">
        <v>898765000</v>
      </c>
      <c r="F6" s="8" t="s">
        <v>85</v>
      </c>
    </row>
    <row r="7" spans="1:6" x14ac:dyDescent="0.25">
      <c r="A7" t="s">
        <v>86</v>
      </c>
      <c r="B7" s="18">
        <v>145183000</v>
      </c>
      <c r="C7" s="18">
        <v>129936000</v>
      </c>
      <c r="D7" s="18">
        <v>114908000</v>
      </c>
      <c r="E7" s="18">
        <v>111900000</v>
      </c>
      <c r="F7" s="8" t="s">
        <v>87</v>
      </c>
    </row>
    <row r="8" spans="1:6" x14ac:dyDescent="0.25">
      <c r="A8" t="s">
        <v>88</v>
      </c>
      <c r="B8" s="18">
        <v>138226000</v>
      </c>
      <c r="C8" s="18">
        <v>130922000</v>
      </c>
      <c r="D8" s="18">
        <v>133631000</v>
      </c>
      <c r="E8" s="18">
        <v>158838000</v>
      </c>
      <c r="F8" s="8" t="s">
        <v>89</v>
      </c>
    </row>
    <row r="9" spans="1:6" x14ac:dyDescent="0.25">
      <c r="A9" t="s">
        <v>90</v>
      </c>
      <c r="B9" s="18">
        <v>227514000</v>
      </c>
      <c r="C9" s="18">
        <v>133238000</v>
      </c>
      <c r="D9" s="18">
        <v>72429000</v>
      </c>
      <c r="E9" s="18">
        <v>273530000</v>
      </c>
      <c r="F9" s="8" t="s">
        <v>91</v>
      </c>
    </row>
    <row r="10" spans="1:6" x14ac:dyDescent="0.25">
      <c r="A10" t="s">
        <v>92</v>
      </c>
      <c r="B10" s="18">
        <v>976062000</v>
      </c>
      <c r="C10" s="18">
        <v>986948000</v>
      </c>
      <c r="D10" s="18">
        <v>1067353000</v>
      </c>
      <c r="E10" s="18">
        <v>1470033000</v>
      </c>
      <c r="F10" s="8" t="s">
        <v>93</v>
      </c>
    </row>
    <row r="11" spans="1:6" x14ac:dyDescent="0.25">
      <c r="A11" t="s">
        <v>94</v>
      </c>
      <c r="B11" s="18">
        <v>180070000</v>
      </c>
      <c r="C11" s="18">
        <v>288266000</v>
      </c>
      <c r="D11" s="18">
        <v>453932000</v>
      </c>
      <c r="E11" s="18">
        <v>112546000</v>
      </c>
      <c r="F11" s="8" t="s">
        <v>95</v>
      </c>
    </row>
    <row r="12" spans="1:6" x14ac:dyDescent="0.25">
      <c r="A12" t="s">
        <v>32</v>
      </c>
      <c r="B12" s="34">
        <v>81025000</v>
      </c>
      <c r="C12" s="34">
        <v>83246000</v>
      </c>
      <c r="D12" s="34">
        <v>83978000</v>
      </c>
      <c r="E12" s="34">
        <v>84600000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2026-09-19T00:08:15Z</dcterms:modified>
</cp:coreProperties>
</file>