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<sst xmlns="http://schemas.openxmlformats.org/spreadsheetml/2006/main" count="113" uniqueCount="101">
  <si>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IG Group Holdings plc (IGG.L)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</si>
  <si>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</si>
  <si>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</si>
  <si>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</si>
  <si>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</si>
  <si>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</si>
  <si>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</si>
  <si>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</si>
  <si>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</si>
  <si>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</si>
  <si>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</si>
  <si>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</si>
  <si>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</si>
  <si>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</si>
  <si>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</si>
  <si>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</si>
  <si>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</si>
  <si>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</si>
  <si>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</si>
  <si>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</si>
  <si>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</si>
  <si>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</si>
  <si>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</si>
  <si>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</si>
  <si>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</si>
  <si>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</si>
  <si>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</si>
  <si>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</si>
  <si>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</si>
  <si>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</si>
  <si>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2025-05-31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</si>
  <si>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</si>
  <si>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</si>
  <si>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</si>
  <si>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</si>
  <si>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</si>
  <si>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</si>
  <si>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</si>
  <si>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</si>
  <si>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</si>
  <si>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</si>
  <si>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</si>
  <si>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</si>
  <si>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</si>
  <si>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</si>
  <si>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</si>
  <si>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</si>
  <si>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</si>
  <si>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</si>
  <si>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</si>
  <si>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</si>
  <si>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</si>
  <si>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</si>
  <si>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</si>
  <si>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</si>
  <si>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</si>
  <si>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</si>
  <si>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</si>
  <si>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</si>
  <si>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</si>
  <si>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</si>
  <si>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</si>
  <si>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</si>
  <si>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</si>
  <si>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</si>
  <si>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</si>
  <si>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</si>
  <si>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</si>
  <si>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</si>
  <si>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</si>
  <si>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</si>
  <si>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</si>
  <si>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</si>
  <si>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</si>
  <si>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</si>
  <si>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</si>
  <si>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</si>
  <si>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</si>
  <si>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</si>
  <si>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2025-05-31</t>
  </si>
  <si>
    <t>2024-05-31</t>
  </si>
  <si>
    <t>2023-05-31</t>
  </si>
  <si>
    <t>2022-05-31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</si>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</sst>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-0.01129477667779799</v>
      </c>
    </row>
    <row r="7" spans="1:2" x14ac:dyDescent="0.25">
      <c r="A7" t="s">
        <v>5</v>
      </c>
      <c r="B7" s="6">
        <v>0.37725377467970156</v>
      </c>
    </row>
    <row r="8" spans="1:2" x14ac:dyDescent="0.25">
      <c r="A8" t="s">
        <v>6</v>
      </c>
      <c r="B8" s="6">
        <v>0.21194178103007144</v>
      </c>
    </row>
    <row r="9" spans="1:2" x14ac:dyDescent="0.25">
      <c r="A9" t="s">
        <v>7</v>
      </c>
      <c r="B9" s="6">
        <v>0.06460070045379505</v>
      </c>
    </row>
    <row r="10" spans="1:2" x14ac:dyDescent="0.25">
      <c r="A10" t="s">
        <v>8</v>
      </c>
      <c r="B10" s="6">
        <v>0.01801243831193846</v>
      </c>
    </row>
    <row r="11" spans="1:2" x14ac:dyDescent="0.25">
      <c r="A11" t="s">
        <v>9</v>
      </c>
      <c r="B11" s="6">
        <v>-0.8469493278179938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9.841921926743602</v>
      </c>
    </row>
    <row r="14" spans="1:3" x14ac:dyDescent="0.25">
      <c r="A14" t="s">
        <v>12</v>
      </c>
      <c r="B14" s="6">
        <v>0.11729400414586359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0.6636599999999999</v>
      </c>
      <c r="C19" s="8" t="s">
        <v>19</v>
      </c>
    </row>
    <row r="20" spans="1:2" x14ac:dyDescent="0.25">
      <c r="A20" t="s">
        <v>20</v>
      </c>
      <c r="B20" s="10">
        <f>B17+B19*B18</f>
        <v>0.0815013</v>
      </c>
    </row>
    <row r="21" spans="1:3" x14ac:dyDescent="0.25">
      <c r="A21" t="s">
        <v>21</v>
      </c>
      <c r="B21" s="6">
        <v>0.0810416432820743</v>
      </c>
      <c r="C21" s="8" t="s">
        <v>22</v>
      </c>
    </row>
    <row r="22" spans="1:2" x14ac:dyDescent="0.25">
      <c r="A22" t="s">
        <v>23</v>
      </c>
      <c r="B22" s="11">
        <v>4426990080</v>
      </c>
    </row>
    <row r="23" spans="1:2" x14ac:dyDescent="0.25">
      <c r="A23" t="s">
        <v>24</v>
      </c>
      <c r="B23" s="11">
        <v>567700000</v>
      </c>
    </row>
    <row r="24" spans="1:2" x14ac:dyDescent="0.25">
      <c r="A24" t="s">
        <v>25</v>
      </c>
      <c r="B24" s="10">
        <f>B22/(B22+B23)</f>
        <v>0.8863392941489575</v>
      </c>
    </row>
    <row r="25" spans="1:2" x14ac:dyDescent="0.25">
      <c r="A25" t="s">
        <v>26</v>
      </c>
      <c r="B25" s="10">
        <f>1-B24</f>
        <v>0.11366070585104249</v>
      </c>
    </row>
    <row r="26" spans="1:2" x14ac:dyDescent="0.25">
      <c r="A26" t="s">
        <v>27</v>
      </c>
      <c r="B26" s="12">
        <f>B24*B20+B25*B21*(1-B8)</f>
        <v>0.07949680628220118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949100000</v>
      </c>
      <c r="C29" s="8" t="s">
        <v>30</v>
      </c>
    </row>
    <row r="30" spans="1:2" x14ac:dyDescent="0.25">
      <c r="A30" t="s">
        <v>31</v>
      </c>
      <c r="B30" s="11">
        <v>-504000000</v>
      </c>
    </row>
    <row r="31" spans="1:2" x14ac:dyDescent="0.25">
      <c r="A31" t="s">
        <v>32</v>
      </c>
      <c r="B31" s="13">
        <v>362016785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-0.01129477667779799</v>
      </c>
      <c r="C5" s="10">
        <f>Assumptions!B6</f>
        <v>-0.01129477667779799</v>
      </c>
      <c r="D5" s="10">
        <f>Assumptions!B6</f>
        <v>-0.01129477667779799</v>
      </c>
      <c r="E5" s="10">
        <f>Assumptions!B6</f>
        <v>-0.01129477667779799</v>
      </c>
      <c r="F5" s="10">
        <f>Assumptions!B6</f>
        <v>-0.01129477667779799</v>
      </c>
    </row>
    <row r="6" spans="1:6" x14ac:dyDescent="0.25">
      <c r="A6" t="s">
        <v>43</v>
      </c>
      <c r="B6" s="18">
        <f>Assumptions!B29*(1+B5)</f>
        <v>938380127.455102</v>
      </c>
      <c r="C6" s="18">
        <f>B6*(1+C5)</f>
        <v>927781333.4766129</v>
      </c>
      <c r="D6" s="18">
        <f>C6*(1+D5)</f>
        <v>917302250.5091649</v>
      </c>
      <c r="E6" s="18">
        <f>D6*(1+E5)</f>
        <v>906941526.4436224</v>
      </c>
      <c r="F6" s="18">
        <f>E6*(1+F5)</f>
        <v>896697824.4426204</v>
      </c>
    </row>
    <row r="7" spans="1:6" x14ac:dyDescent="0.25">
      <c r="A7" t="s">
        <v>5</v>
      </c>
      <c r="B7" s="10">
        <f>Assumptions!B7</f>
        <v>0.37725377467970156</v>
      </c>
      <c r="C7" s="10">
        <f>Assumptions!B7</f>
        <v>0.37725377467970156</v>
      </c>
      <c r="D7" s="10">
        <f>Assumptions!B7</f>
        <v>0.37725377467970156</v>
      </c>
      <c r="E7" s="10">
        <f>Assumptions!B7</f>
        <v>0.37725377467970156</v>
      </c>
      <c r="F7" s="10">
        <f>Assumptions!B7</f>
        <v>0.37725377467970156</v>
      </c>
    </row>
    <row r="8" spans="1:6" x14ac:dyDescent="0.25">
      <c r="A8" t="s">
        <v>44</v>
      </c>
      <c r="B8" s="18">
        <f>B6*B7</f>
        <v>354007445.16685665</v>
      </c>
      <c r="C8" s="18">
        <f>C6*C7</f>
        <v>350009010.1314192</v>
      </c>
      <c r="D8" s="18">
        <f>D6*D7</f>
        <v>346055736.5267677</v>
      </c>
      <c r="E8" s="18">
        <f>E6*E7</f>
        <v>342147114.2646269</v>
      </c>
      <c r="F8" s="18">
        <f>F6*F7</f>
        <v>338282639.0180549</v>
      </c>
    </row>
    <row r="9" spans="1:6" x14ac:dyDescent="0.25">
      <c r="A9" t="s">
        <v>45</v>
      </c>
      <c r="B9" s="18">
        <f>B8*(1-Assumptions!B8)</f>
        <v>278978476.7402877</v>
      </c>
      <c r="C9" s="18">
        <f>C8*(1-Assumptions!B8)</f>
        <v>275827477.14759386</v>
      </c>
      <c r="D9" s="18">
        <f>D8*(1-Assumptions!B8)</f>
        <v>272712067.3916114</v>
      </c>
      <c r="E9" s="18">
        <f>E8*(1-Assumptions!B8)</f>
        <v>269631845.4930825</v>
      </c>
      <c r="F9" s="18">
        <f>F8*(1-Assumptions!B8)</f>
        <v>266586414.0130156</v>
      </c>
    </row>
    <row r="10" spans="1:6" x14ac:dyDescent="0.25">
      <c r="A10" t="s">
        <v>46</v>
      </c>
      <c r="B10" s="18">
        <f>B6*Assumptions!B9</f>
        <v>60620013.52552107</v>
      </c>
      <c r="C10" s="18">
        <f>C6*Assumptions!B9</f>
        <v>59935324.01054521</v>
      </c>
      <c r="D10" s="18">
        <f>D6*Assumptions!B9</f>
        <v>59258367.91073464</v>
      </c>
      <c r="E10" s="18">
        <f>E6*Assumptions!B9</f>
        <v>58589057.878892094</v>
      </c>
      <c r="F10" s="18">
        <f>F6*Assumptions!B9</f>
        <v>57927307.55438743</v>
      </c>
    </row>
    <row r="11" spans="1:6" x14ac:dyDescent="0.25">
      <c r="A11" t="s">
        <v>47</v>
      </c>
      <c r="B11" s="18">
        <f>-B6*Assumptions!B10</f>
        <v>-16902514.158933975</v>
      </c>
      <c r="C11" s="18">
        <f>-C6*Assumptions!B10</f>
        <v>-16711604.036215495</v>
      </c>
      <c r="D11" s="18">
        <f>-D6*Assumptions!B10</f>
        <v>-16522850.200698653</v>
      </c>
      <c r="E11" s="18">
        <f>-E6*Assumptions!B10</f>
        <v>-16336228.297601052</v>
      </c>
      <c r="F11" s="18">
        <f>-F6*Assumptions!B10</f>
        <v>-16151714.247222124</v>
      </c>
    </row>
    <row r="12" spans="1:6" x14ac:dyDescent="0.25">
      <c r="A12" t="s">
        <v>48</v>
      </c>
      <c r="B12" s="18">
        <f>-(B6-Assumptions!B29)*Assumptions!B11</f>
        <v>-9079188.846195957</v>
      </c>
      <c r="C12" s="18">
        <f>-(C6-B6)*Assumptions!B11</f>
        <v>-8976641.435762694</v>
      </c>
      <c r="D12" s="18">
        <f>-(D6-C6)*Assumptions!B11</f>
        <v>-8875252.275429068</v>
      </c>
      <c r="E12" s="18">
        <f>-(E6-D6)*Assumptions!B11</f>
        <v>-8775008.283018999</v>
      </c>
      <c r="F12" s="18">
        <f>-(F6-E6)*Assumptions!B11</f>
        <v>-8675896.524116443</v>
      </c>
    </row>
    <row r="13" spans="1:6" x14ac:dyDescent="0.25">
      <c r="A13" s="19" t="s">
        <v>49</v>
      </c>
      <c r="B13" s="20">
        <f>B9+B10+B11+B12</f>
        <v>313616787.2606789</v>
      </c>
      <c r="C13" s="20">
        <f>C9+C10+C11+C12</f>
        <v>310074555.68616086</v>
      </c>
      <c r="D13" s="20">
        <f>D9+D10+D11+D12</f>
        <v>306572332.8262183</v>
      </c>
      <c r="E13" s="20">
        <f>E9+E10+E11+E12</f>
        <v>303109666.79135454</v>
      </c>
      <c r="F13" s="20">
        <f>F9+F10+F11+F12</f>
        <v>299686110.79606444</v>
      </c>
    </row>
    <row r="14" spans="1:6" x14ac:dyDescent="0.25">
      <c r="A14" t="s">
        <v>50</v>
      </c>
      <c r="B14" s="21">
        <f>1/(1+Assumptions!$B$26)^(1-0.5*Assumptions!$B$32)</f>
        <v>0.9624746929293541</v>
      </c>
      <c r="C14" s="21">
        <f>1/(1+Assumptions!$B$26)^(2-0.5*Assumptions!$B$32)</f>
        <v>0.8915956835890301</v>
      </c>
      <c r="D14" s="21">
        <f>1/(1+Assumptions!$B$26)^(3-0.5*Assumptions!$B$32)</f>
        <v>0.8259363792466375</v>
      </c>
      <c r="E14" s="21">
        <f>1/(1+Assumptions!$B$26)^(4-0.5*Assumptions!$B$32)</f>
        <v>0.7651123879570995</v>
      </c>
      <c r="F14" s="21">
        <f>1/(1+Assumptions!$B$26)^(5-0.5*Assumptions!$B$32)</f>
        <v>0.7087676253458821</v>
      </c>
    </row>
    <row r="15" spans="1:6" x14ac:dyDescent="0.25">
      <c r="A15" s="19" t="s">
        <v>51</v>
      </c>
      <c r="B15" s="20">
        <f>B13*B14</f>
        <v>301848221.01621246</v>
      </c>
      <c r="C15" s="20">
        <f>C13*C14</f>
        <v>276461135.4405674</v>
      </c>
      <c r="D15" s="20">
        <f>D13*D14</f>
        <v>253209242.55168182</v>
      </c>
      <c r="E15" s="20">
        <f>E13*E14</f>
        <v>231912960.971614</v>
      </c>
      <c r="F15" s="20">
        <f>F13*F14</f>
        <v>212407813.09806952</v>
      </c>
    </row>
    <row r="17" spans="1:2" x14ac:dyDescent="0.25">
      <c r="A17" s="22" t="s">
        <v>52</v>
      </c>
      <c r="B17" s="23">
        <f>SUM(B15:F15)</f>
        <v>1275839373.0781453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299686110.79606444</v>
      </c>
    </row>
    <row r="5" spans="1:2" x14ac:dyDescent="0.25">
      <c r="A5" t="s">
        <v>56</v>
      </c>
      <c r="B5" s="18">
        <f>IF(Assumptions!$B$33=0,B4,B4-Forecast!F11-Forecast!F10-Forecast!F12)</f>
        <v>298086531.27655184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0.2131396245021245</v>
      </c>
    </row>
    <row r="7" spans="1:2" x14ac:dyDescent="0.25">
      <c r="A7" t="s">
        <v>58</v>
      </c>
      <c r="B7" s="18">
        <f>-MAX(Forecast!F9,0)*B6</f>
        <v>-63534051.345425054</v>
      </c>
    </row>
    <row r="8" spans="1:2" x14ac:dyDescent="0.25">
      <c r="A8" t="s">
        <v>59</v>
      </c>
      <c r="B8" s="18">
        <f>IF(OR(Assumptions!$B$33=0,Assumptions!B12&lt;=0),B5,MAX(B5+B7,0))</f>
        <v>234552479.93112677</v>
      </c>
    </row>
    <row r="9" spans="1:2" x14ac:dyDescent="0.25">
      <c r="A9" t="s">
        <v>60</v>
      </c>
      <c r="B9" s="18">
        <f>B8*(1+Assumptions!B12)/(Assumptions!B26-Assumptions!B12)</f>
        <v>4411566628.04157</v>
      </c>
    </row>
    <row r="10" spans="1:2" x14ac:dyDescent="0.25">
      <c r="A10" t="s">
        <v>61</v>
      </c>
      <c r="B10" s="18">
        <f>B9/(1+Assumptions!B26)^(5-0.5*Assumptions!B32)</f>
        <v>3126775603.0121636</v>
      </c>
    </row>
    <row r="11" spans="1:2" x14ac:dyDescent="0.25">
      <c r="A11" t="s">
        <v>62</v>
      </c>
      <c r="B11" s="18">
        <f>Forecast!B17+B10</f>
        <v>4402614976.090309</v>
      </c>
    </row>
    <row r="12" spans="1:2" x14ac:dyDescent="0.25">
      <c r="A12" t="s">
        <v>63</v>
      </c>
      <c r="B12" s="18">
        <f>-Assumptions!B30</f>
        <v>504000000</v>
      </c>
    </row>
    <row r="13" spans="1:2" x14ac:dyDescent="0.25">
      <c r="A13" t="s">
        <v>64</v>
      </c>
      <c r="B13" s="18">
        <f>B11+B12</f>
        <v>4906614976.090309</v>
      </c>
    </row>
    <row r="14" spans="1:2" x14ac:dyDescent="0.25">
      <c r="A14" s="19" t="s">
        <v>65</v>
      </c>
      <c r="B14" s="24">
        <f>B13/Assumptions!B31</f>
        <v>13.553556573600058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396209946.57244235</v>
      </c>
    </row>
    <row r="18" spans="1:2" x14ac:dyDescent="0.25">
      <c r="A18" t="s">
        <v>60</v>
      </c>
      <c r="B18" s="18">
        <f>B17*Assumptions!B13</f>
        <v>3899467360.7652316</v>
      </c>
    </row>
    <row r="19" spans="1:2" x14ac:dyDescent="0.25">
      <c r="A19" t="s">
        <v>61</v>
      </c>
      <c r="B19" s="18">
        <f>B18/(1+Assumptions!B26)^(5-0.5*Assumptions!B32)</f>
        <v>2763816221.4033475</v>
      </c>
    </row>
    <row r="20" spans="1:2" x14ac:dyDescent="0.25">
      <c r="A20" t="s">
        <v>62</v>
      </c>
      <c r="B20" s="18">
        <f>Forecast!B17+B19</f>
        <v>4039655594.481493</v>
      </c>
    </row>
    <row r="21" spans="1:2" x14ac:dyDescent="0.25">
      <c r="A21" t="s">
        <v>63</v>
      </c>
      <c r="B21" s="18">
        <f>-Assumptions!B30</f>
        <v>504000000</v>
      </c>
    </row>
    <row r="22" spans="1:2" x14ac:dyDescent="0.25">
      <c r="A22" t="s">
        <v>64</v>
      </c>
      <c r="B22" s="18">
        <f>B20+B21</f>
        <v>4543655594.481493</v>
      </c>
    </row>
    <row r="23" spans="1:2" x14ac:dyDescent="0.25">
      <c r="A23" s="19" t="s">
        <v>65</v>
      </c>
      <c r="B23" s="25">
        <f>B22/Assumptions!B31</f>
        <v>12.550952836293193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1343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1355.3556573600058</v>
      </c>
    </row>
    <row r="29" spans="1:2" x14ac:dyDescent="0.25">
      <c r="A29" s="19" t="s">
        <v>73</v>
      </c>
      <c r="B29" s="12">
        <f>B28/B26-1</f>
        <v>0.00920004271035424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0.059497</v>
      </c>
      <c r="B5" s="31">
        <v>17.703497132589277</v>
      </c>
      <c r="C5" s="31">
        <v>18.673466958681196</v>
      </c>
      <c r="D5" s="31">
        <v>19.91676718410995</v>
      </c>
      <c r="E5" s="31">
        <v>21.57239350301572</v>
      </c>
      <c r="F5" s="31">
        <v>23.892821377787975</v>
      </c>
    </row>
    <row r="6" spans="1:6" x14ac:dyDescent="0.25">
      <c r="A6" s="30">
        <v>0.069497</v>
      </c>
      <c r="B6" s="31">
        <v>14.878773603030217</v>
      </c>
      <c r="C6" s="31">
        <v>15.396334253153624</v>
      </c>
      <c r="D6" s="31">
        <v>16.02437850222467</v>
      </c>
      <c r="E6" s="31">
        <v>16.804865334070364</v>
      </c>
      <c r="F6" s="31">
        <v>17.804079896431645</v>
      </c>
    </row>
    <row r="7" spans="1:6" x14ac:dyDescent="0.25">
      <c r="A7" s="30">
        <v>0.079497</v>
      </c>
      <c r="B7" s="31">
        <v>12.92618732732245</v>
      </c>
      <c r="C7" s="31">
        <v>13.215583314288756</v>
      </c>
      <c r="D7" s="32">
        <v>13.553517426668488</v>
      </c>
      <c r="E7" s="31">
        <v>13.954699078793864</v>
      </c>
      <c r="F7" s="31">
        <v>14.440449103444267</v>
      </c>
    </row>
    <row r="8" spans="1:6" x14ac:dyDescent="0.25">
      <c r="A8" s="30">
        <v>0.089497</v>
      </c>
      <c r="B8" s="31">
        <v>11.494699299002848</v>
      </c>
      <c r="C8" s="31">
        <v>11.658173759481125</v>
      </c>
      <c r="D8" s="31">
        <v>11.843293855332417</v>
      </c>
      <c r="E8" s="31">
        <v>12.055516744574701</v>
      </c>
      <c r="F8" s="31">
        <v>12.302302322263937</v>
      </c>
    </row>
    <row r="9" spans="1:6" x14ac:dyDescent="0.25">
      <c r="A9" s="30">
        <v>0.099497</v>
      </c>
      <c r="B9" s="31">
        <v>10.399439048454534</v>
      </c>
      <c r="C9" s="31">
        <v>10.489068501639919</v>
      </c>
      <c r="D9" s="31">
        <v>10.587654587333422</v>
      </c>
      <c r="E9" s="31">
        <v>10.697130475134054</v>
      </c>
      <c r="F9" s="31">
        <v>10.820028794956485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949100000</v>
      </c>
      <c r="C5" s="18">
        <v>852400000</v>
      </c>
      <c r="D5" s="18">
        <v>949700000</v>
      </c>
      <c r="E5" s="18">
        <v>982000000</v>
      </c>
      <c r="F5" s="8" t="s">
        <v>84</v>
      </c>
    </row>
    <row r="6" spans="1:6" x14ac:dyDescent="0.25">
      <c r="A6" t="s">
        <v>44</v>
      </c>
      <c r="B6" s="18">
        <v>340700000</v>
      </c>
      <c r="C6" s="18">
        <v>242300000</v>
      </c>
      <c r="D6" s="18">
        <v>358800000</v>
      </c>
      <c r="E6" s="18">
        <v>479200000</v>
      </c>
      <c r="F6" s="8" t="s">
        <v>85</v>
      </c>
    </row>
    <row r="7" spans="1:6" x14ac:dyDescent="0.25">
      <c r="A7" t="s">
        <v>86</v>
      </c>
      <c r="B7" s="18">
        <v>57900000</v>
      </c>
      <c r="C7" s="18">
        <v>63600000</v>
      </c>
      <c r="D7" s="18">
        <v>61000000</v>
      </c>
      <c r="E7" s="18">
        <v>57500000</v>
      </c>
      <c r="F7" s="8" t="s">
        <v>87</v>
      </c>
    </row>
    <row r="8" spans="1:6" x14ac:dyDescent="0.25">
      <c r="A8" t="s">
        <v>88</v>
      </c>
      <c r="B8" s="18">
        <v>5800000</v>
      </c>
      <c r="C8" s="18">
        <v>17500000</v>
      </c>
      <c r="D8" s="18">
        <v>26200000</v>
      </c>
      <c r="E8" s="18">
        <v>17500000</v>
      </c>
      <c r="F8" s="8" t="s">
        <v>89</v>
      </c>
    </row>
    <row r="9" spans="1:6" x14ac:dyDescent="0.25">
      <c r="A9" t="s">
        <v>90</v>
      </c>
      <c r="B9" s="18">
        <v>-81900000</v>
      </c>
      <c r="C9" s="18">
        <v>-40700000</v>
      </c>
      <c r="D9" s="18">
        <v>211200000</v>
      </c>
      <c r="E9" s="18">
        <v>-263300000</v>
      </c>
      <c r="F9" s="8" t="s">
        <v>91</v>
      </c>
    </row>
    <row r="10" spans="1:6" x14ac:dyDescent="0.25">
      <c r="A10" t="s">
        <v>92</v>
      </c>
      <c r="B10" s="18">
        <v>567700000</v>
      </c>
      <c r="C10" s="18">
        <v>323200000</v>
      </c>
      <c r="D10" s="18">
        <v>319500000</v>
      </c>
      <c r="E10" s="18">
        <v>319100000</v>
      </c>
      <c r="F10" s="8" t="s">
        <v>93</v>
      </c>
    </row>
    <row r="11" spans="1:6" x14ac:dyDescent="0.25">
      <c r="A11" t="s">
        <v>94</v>
      </c>
      <c r="B11" s="18">
        <v>1071700000</v>
      </c>
      <c r="C11" s="18">
        <v>1057800000</v>
      </c>
      <c r="D11" s="18">
        <v>1025300000</v>
      </c>
      <c r="E11" s="18">
        <v>1447300000</v>
      </c>
      <c r="F11" s="8" t="s">
        <v>95</v>
      </c>
    </row>
    <row r="12" spans="1:6" x14ac:dyDescent="0.25">
      <c r="A12" t="s">
        <v>32</v>
      </c>
      <c r="B12" s="34">
        <v>362016785</v>
      </c>
      <c r="C12" s="34">
        <v>392420520</v>
      </c>
      <c r="D12" s="34">
        <v>422563042</v>
      </c>
      <c r="E12" s="34">
        <v>429904134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2026-09-19T00:07:48Z</dcterms:modified>
</cp:coreProperties>
</file>