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<sst xmlns="http://schemas.openxmlformats.org/spreadsheetml/2006/main" count="114" uniqueCount="102">
  <si>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Infosys Limited (INFY.NS)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</si>
  <si>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</si>
  <si>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</si>
  <si>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</si>
  <si>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</si>
  <si>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</si>
  <si>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</si>
  <si>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</si>
  <si>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</si>
  <si>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</si>
  <si>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</si>
  <si>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</si>
  <si>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</si>
  <si>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</si>
  <si>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</si>
  <si>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</si>
  <si>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</si>
  <si>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</si>
  <si>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</si>
  <si>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</si>
  <si>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</si>
  <si>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</si>
  <si>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</si>
  <si>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</si>
  <si>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</si>
  <si>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</si>
  <si>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</si>
  <si>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</si>
  <si>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</si>
  <si>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</si>
  <si>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</si>
  <si>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</si>
  <si>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</si>
  <si>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</si>
  <si>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</si>
  <si>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</si>
  <si>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</si>
  <si>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</si>
  <si>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</si>
  <si>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</si>
  <si>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</si>
  <si>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</si>
  <si>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</si>
  <si>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</si>
  <si>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</si>
  <si>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</si>
  <si>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</si>
  <si>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</si>
  <si>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</si>
  <si>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</si>
  <si>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</si>
  <si>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</si>
  <si>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</si>
  <si>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</si>
  <si>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</si>
  <si>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</si>
  <si>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</si>
  <si>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</si>
  <si>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</si>
  <si>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</si>
  <si>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</si>
  <si>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</si>
  <si>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</si>
  <si>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</si>
  <si>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</si>
  <si>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</si>
  <si>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</si>
  <si>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</si>
  <si>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</si>
  <si>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</si>
  <si>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USD to INR</t>
  </si>
  <si>
    <t>USD/INR at 95.8630</t>
  </si>
  <si>
    <t>Value per share (INR)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</si>
  <si>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</si>
  <si>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</si>
  <si>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</si>
  <si>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</si>
  <si>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</si>
  <si>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</si>
  <si>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</si>
  <si>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</si>
  <si>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</si>
  <si>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</si>
  <si>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</si>
  <si>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</si>
  <si>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</si>
  <si>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</si>
  <si>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</si>
  <si>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</si>
  <si>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</si>
  <si>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</si>
  <si>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</si>
  <si>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</si>
  <si>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</si>
  <si>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</si>
  <si>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</si>
  <si>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</si>
  <si>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</si>
  <si>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INR. Modelled in USD, converted at the end.</t>
  </si>
  <si>
    <t>Note: Risk-free rate is an assumption: INR assumption - no free live source available for this market.</t>
  </si>
  <si>
    <t>Current EV/EBITDA of 917.0x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</si>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</sst>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0.03441926382216631</v>
      </c>
    </row>
    <row r="7" spans="1:2" x14ac:dyDescent="0.25">
      <c r="A7" t="s">
        <v>5</v>
      </c>
      <c r="B7" s="6">
        <v>0.20793213660208648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0.029027869615925406</v>
      </c>
    </row>
    <row r="10" spans="1:2" x14ac:dyDescent="0.25">
      <c r="A10" t="s">
        <v>8</v>
      </c>
      <c r="B10" s="6">
        <v>0.015167388757810343</v>
      </c>
    </row>
    <row r="11" spans="1:2" x14ac:dyDescent="0.25">
      <c r="A11" t="s">
        <v>9</v>
      </c>
      <c r="B11" s="6">
        <v>0.2939841089670829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0.29230091444716577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0.40235999999999994</v>
      </c>
      <c r="C19" s="8" t="s">
        <v>19</v>
      </c>
    </row>
    <row r="20" spans="1:2" x14ac:dyDescent="0.25">
      <c r="A20" t="s">
        <v>20</v>
      </c>
      <c r="B20" s="10">
        <f>B17+B19*B18</f>
        <v>0.1001888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4258484977664</v>
      </c>
    </row>
    <row r="23" spans="1:2" x14ac:dyDescent="0.25">
      <c r="A23" t="s">
        <v>24</v>
      </c>
      <c r="B23" s="11">
        <v>967000000</v>
      </c>
    </row>
    <row r="24" spans="1:2" x14ac:dyDescent="0.25">
      <c r="A24" t="s">
        <v>25</v>
      </c>
      <c r="B24" s="10">
        <f>B22/(B22+B23)</f>
        <v>0.9997729754895534</v>
      </c>
    </row>
    <row r="25" spans="1:2" x14ac:dyDescent="0.25">
      <c r="A25" t="s">
        <v>26</v>
      </c>
      <c r="B25" s="10">
        <f>1-B24</f>
        <v>0.0002270245104466495</v>
      </c>
    </row>
    <row r="26" spans="1:2" x14ac:dyDescent="0.25">
      <c r="A26" t="s">
        <v>27</v>
      </c>
      <c r="B26" s="12">
        <f>B24*B20+B25*B21*(1-B8)</f>
        <v>0.10017760206142712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20158000000</v>
      </c>
      <c r="C29" s="8" t="s">
        <v>30</v>
      </c>
    </row>
    <row r="30" spans="1:2" x14ac:dyDescent="0.25">
      <c r="A30" t="s">
        <v>31</v>
      </c>
      <c r="B30" s="11">
        <v>-2785000000</v>
      </c>
    </row>
    <row r="31" spans="1:2" x14ac:dyDescent="0.25">
      <c r="A31" t="s">
        <v>32</v>
      </c>
      <c r="B31" s="13">
        <v>4120108168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0.03441926382216631</v>
      </c>
      <c r="C5" s="10">
        <f>Assumptions!B6</f>
        <v>0.03441926382216631</v>
      </c>
      <c r="D5" s="10">
        <f>Assumptions!B6</f>
        <v>0.03441926382216631</v>
      </c>
      <c r="E5" s="10">
        <f>Assumptions!B6</f>
        <v>0.03441926382216631</v>
      </c>
      <c r="F5" s="10">
        <f>Assumptions!B6</f>
        <v>0.03441926382216631</v>
      </c>
    </row>
    <row r="6" spans="1:6" x14ac:dyDescent="0.25">
      <c r="A6" t="s">
        <v>43</v>
      </c>
      <c r="B6" s="18">
        <f>Assumptions!B29*(1+B5)</f>
        <v>20851823520.127228</v>
      </c>
      <c r="C6" s="18">
        <f>B6*(1+C5)</f>
        <v>21569527935.039738</v>
      </c>
      <c r="D6" s="18">
        <f>C6*(1+D5)</f>
        <v>22311935207.555458</v>
      </c>
      <c r="E6" s="18">
        <f>D6*(1+E5)</f>
        <v>23079895591.84739</v>
      </c>
      <c r="F6" s="18">
        <f>E6*(1+F5)</f>
        <v>23874288607.21124</v>
      </c>
    </row>
    <row r="7" spans="1:6" x14ac:dyDescent="0.25">
      <c r="A7" t="s">
        <v>5</v>
      </c>
      <c r="B7" s="10">
        <f>Assumptions!B7</f>
        <v>0.20793213660208648</v>
      </c>
      <c r="C7" s="10">
        <f>Assumptions!B7</f>
        <v>0.20793213660208648</v>
      </c>
      <c r="D7" s="10">
        <f>Assumptions!B7</f>
        <v>0.20793213660208648</v>
      </c>
      <c r="E7" s="10">
        <f>Assumptions!B7</f>
        <v>0.20793213660208648</v>
      </c>
      <c r="F7" s="10">
        <f>Assumptions!B7</f>
        <v>0.20793213660208648</v>
      </c>
    </row>
    <row r="8" spans="1:6" x14ac:dyDescent="0.25">
      <c r="A8" t="s">
        <v>44</v>
      </c>
      <c r="B8" s="18">
        <f>B6*B7</f>
        <v>4335764216.589695</v>
      </c>
      <c r="C8" s="18">
        <f>C6*C7</f>
        <v>4484998029.031203</v>
      </c>
      <c r="D8" s="18">
        <f>D6*D7</f>
        <v>4639368359.434324</v>
      </c>
      <c r="E8" s="18">
        <f>E6*E7</f>
        <v>4799052002.965905</v>
      </c>
      <c r="F8" s="18">
        <f>F6*F7</f>
        <v>4964231839.952284</v>
      </c>
    </row>
    <row r="9" spans="1:6" x14ac:dyDescent="0.25">
      <c r="A9" t="s">
        <v>45</v>
      </c>
      <c r="B9" s="18">
        <f>B8*(1-Assumptions!B8)</f>
        <v>3243151634.009092</v>
      </c>
      <c r="C9" s="18">
        <f>C8*(1-Assumptions!B8)</f>
        <v>3354778525.71534</v>
      </c>
      <c r="D9" s="18">
        <f>D8*(1-Assumptions!B8)</f>
        <v>3470247532.8568745</v>
      </c>
      <c r="E9" s="18">
        <f>E8*(1-Assumptions!B8)</f>
        <v>3589690898.2184973</v>
      </c>
      <c r="F9" s="18">
        <f>F8*(1-Assumptions!B8)</f>
        <v>3713245416.2843084</v>
      </c>
    </row>
    <row r="10" spans="1:6" x14ac:dyDescent="0.25">
      <c r="A10" t="s">
        <v>46</v>
      </c>
      <c r="B10" s="18">
        <f>B6*Assumptions!B9</f>
        <v>605284014.3965399</v>
      </c>
      <c r="C10" s="18">
        <f>C6*Assumptions!B9</f>
        <v>626117444.5753943</v>
      </c>
      <c r="D10" s="18">
        <f>D6*Assumptions!B9</f>
        <v>647667946.0838954</v>
      </c>
      <c r="E10" s="18">
        <f>E6*Assumptions!B9</f>
        <v>669960199.9893175</v>
      </c>
      <c r="F10" s="18">
        <f>F6*Assumptions!B9</f>
        <v>693019736.8631012</v>
      </c>
    </row>
    <row r="11" spans="1:6" x14ac:dyDescent="0.25">
      <c r="A11" t="s">
        <v>47</v>
      </c>
      <c r="B11" s="18">
        <f>-B6*Assumptions!B10</f>
        <v>-316267713.639023</v>
      </c>
      <c r="C11" s="18">
        <f>-C6*Assumptions!B10</f>
        <v>-327153415.51319784</v>
      </c>
      <c r="D11" s="18">
        <f>-D6*Assumptions!B10</f>
        <v>-338413795.23206943</v>
      </c>
      <c r="E11" s="18">
        <f>-E6*Assumptions!B10</f>
        <v>-350061748.93122256</v>
      </c>
      <c r="F11" s="18">
        <f>-F6*Assumptions!B10</f>
        <v>-362110616.6217353</v>
      </c>
    </row>
    <row r="12" spans="1:6" x14ac:dyDescent="0.25">
      <c r="A12" t="s">
        <v>48</v>
      </c>
      <c r="B12" s="18">
        <f>-(B6-Assumptions!B29)*Assumptions!B11</f>
        <v>-203973089.34500796</v>
      </c>
      <c r="C12" s="18">
        <f>-(C6-B6)*Assumptions!B11</f>
        <v>-210993692.91979578</v>
      </c>
      <c r="D12" s="18">
        <f>-(D6-C6)*Assumptions!B11</f>
        <v>-218255940.50121632</v>
      </c>
      <c r="E12" s="18">
        <f>-(E6-D6)*Assumptions!B11</f>
        <v>-225768149.29808193</v>
      </c>
      <c r="F12" s="18">
        <f>-(F6-E6)*Assumptions!B11</f>
        <v>-233538922.7914155</v>
      </c>
    </row>
    <row r="13" spans="1:6" x14ac:dyDescent="0.25">
      <c r="A13" s="19" t="s">
        <v>49</v>
      </c>
      <c r="B13" s="20">
        <f>B9+B10+B11+B12</f>
        <v>3328194845.4216013</v>
      </c>
      <c r="C13" s="20">
        <f>C9+C10+C11+C12</f>
        <v>3442748861.8577404</v>
      </c>
      <c r="D13" s="20">
        <f>D9+D10+D11+D12</f>
        <v>3561245743.2074842</v>
      </c>
      <c r="E13" s="20">
        <f>E9+E10+E11+E12</f>
        <v>3683821199.9785104</v>
      </c>
      <c r="F13" s="20">
        <f>F9+F10+F11+F12</f>
        <v>3810615613.7342587</v>
      </c>
    </row>
    <row r="14" spans="1:6" x14ac:dyDescent="0.25">
      <c r="A14" t="s">
        <v>50</v>
      </c>
      <c r="B14" s="21">
        <f>1/(1+Assumptions!$B$26)^(1-0.5*Assumptions!$B$32)</f>
        <v>0.9533856272370912</v>
      </c>
      <c r="C14" s="21">
        <f>1/(1+Assumptions!$B$26)^(2-0.5*Assumptions!$B$32)</f>
        <v>0.8665742925966784</v>
      </c>
      <c r="D14" s="21">
        <f>1/(1+Assumptions!$B$26)^(3-0.5*Assumptions!$B$32)</f>
        <v>0.7876676374550426</v>
      </c>
      <c r="E14" s="21">
        <f>1/(1+Assumptions!$B$26)^(4-0.5*Assumptions!$B$32)</f>
        <v>0.7159458945348209</v>
      </c>
      <c r="F14" s="21">
        <f>1/(1+Assumptions!$B$26)^(5-0.5*Assumptions!$B$32)</f>
        <v>0.6507548355768534</v>
      </c>
    </row>
    <row r="15" spans="1:6" x14ac:dyDescent="0.25">
      <c r="A15" s="19" t="s">
        <v>51</v>
      </c>
      <c r="B15" s="20">
        <f>B13*B14</f>
        <v>3173053130.269527</v>
      </c>
      <c r="C15" s="20">
        <f>C13*C14</f>
        <v>2983397659.552391</v>
      </c>
      <c r="D15" s="20">
        <f>D13*D14</f>
        <v>2805078020.9490666</v>
      </c>
      <c r="E15" s="20">
        <f>E13*E14</f>
        <v>2637416664.324952</v>
      </c>
      <c r="F15" s="20">
        <f>F13*F14</f>
        <v>2479776537.162228</v>
      </c>
    </row>
    <row r="17" spans="1:2" x14ac:dyDescent="0.25">
      <c r="A17" s="22" t="s">
        <v>52</v>
      </c>
      <c r="B17" s="23">
        <f>SUM(B15:F15)</f>
        <v>14078722012.258163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3810615613.7342587</v>
      </c>
    </row>
    <row r="5" spans="1:2" x14ac:dyDescent="0.25">
      <c r="A5" t="s">
        <v>56</v>
      </c>
      <c r="B5" s="18">
        <f>IF(Assumptions!$B$33=0,B4,B4-Forecast!F11-Forecast!F10-Forecast!F12)</f>
        <v>3713245416.2843084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0.08552829896985774</v>
      </c>
    </row>
    <row r="7" spans="1:2" x14ac:dyDescent="0.25">
      <c r="A7" t="s">
        <v>58</v>
      </c>
      <c r="B7" s="18">
        <f>-MAX(Forecast!F9,0)*B6</f>
        <v>-317587564.1124182</v>
      </c>
    </row>
    <row r="8" spans="1:2" x14ac:dyDescent="0.25">
      <c r="A8" t="s">
        <v>59</v>
      </c>
      <c r="B8" s="18">
        <f>IF(OR(Assumptions!$B$33=0,Assumptions!B12&lt;=0),B5,MAX(B5+B7,0))</f>
        <v>3395657852.1718903</v>
      </c>
    </row>
    <row r="9" spans="1:2" x14ac:dyDescent="0.25">
      <c r="A9" t="s">
        <v>60</v>
      </c>
      <c r="B9" s="18">
        <f>B8*(1+Assumptions!B12)/(Assumptions!B26-Assumptions!B12)</f>
        <v>46297689777.76457</v>
      </c>
    </row>
    <row r="10" spans="1:2" x14ac:dyDescent="0.25">
      <c r="A10" t="s">
        <v>61</v>
      </c>
      <c r="B10" s="18">
        <f>B9/(1+Assumptions!B26)^(5-0.5*Assumptions!B32)</f>
        <v>30128445498.91735</v>
      </c>
    </row>
    <row r="11" spans="1:2" x14ac:dyDescent="0.25">
      <c r="A11" t="s">
        <v>62</v>
      </c>
      <c r="B11" s="18">
        <f>Forecast!B17+B10</f>
        <v>44207167511.175514</v>
      </c>
    </row>
    <row r="12" spans="1:2" x14ac:dyDescent="0.25">
      <c r="A12" t="s">
        <v>63</v>
      </c>
      <c r="B12" s="18">
        <f>-Assumptions!B30</f>
        <v>2785000000</v>
      </c>
    </row>
    <row r="13" spans="1:2" x14ac:dyDescent="0.25">
      <c r="A13" t="s">
        <v>64</v>
      </c>
      <c r="B13" s="18">
        <f>B11+B12</f>
        <v>46992167511.175514</v>
      </c>
    </row>
    <row r="14" spans="1:2" x14ac:dyDescent="0.25">
      <c r="A14" s="19" t="s">
        <v>65</v>
      </c>
      <c r="B14" s="24">
        <f>B13/Assumptions!B31</f>
        <v>11.405566454821171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5657251576.815385</v>
      </c>
    </row>
    <row r="18" spans="1:2" x14ac:dyDescent="0.25">
      <c r="A18" t="s">
        <v>60</v>
      </c>
      <c r="B18" s="18">
        <f>B17*Assumptions!B13</f>
        <v>113145031536.3077</v>
      </c>
    </row>
    <row r="19" spans="1:2" x14ac:dyDescent="0.25">
      <c r="A19" t="s">
        <v>61</v>
      </c>
      <c r="B19" s="18">
        <f>B18/(1+Assumptions!B26)^(5-0.5*Assumptions!B32)</f>
        <v>73629676393.7478</v>
      </c>
    </row>
    <row r="20" spans="1:2" x14ac:dyDescent="0.25">
      <c r="A20" t="s">
        <v>62</v>
      </c>
      <c r="B20" s="18">
        <f>Forecast!B17+B19</f>
        <v>87708398406.00597</v>
      </c>
    </row>
    <row r="21" spans="1:2" x14ac:dyDescent="0.25">
      <c r="A21" t="s">
        <v>63</v>
      </c>
      <c r="B21" s="18">
        <f>-Assumptions!B30</f>
        <v>2785000000</v>
      </c>
    </row>
    <row r="22" spans="1:2" x14ac:dyDescent="0.25">
      <c r="A22" t="s">
        <v>64</v>
      </c>
      <c r="B22" s="18">
        <f>B20+B21</f>
        <v>90493398406.00597</v>
      </c>
    </row>
    <row r="23" spans="1:2" x14ac:dyDescent="0.25">
      <c r="A23" s="19" t="s">
        <v>65</v>
      </c>
      <c r="B23" s="25">
        <f>B22/Assumptions!B31</f>
        <v>21.963840442066267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1051.4</v>
      </c>
    </row>
    <row r="27" spans="1:3" x14ac:dyDescent="0.25">
      <c r="A27" t="s">
        <v>70</v>
      </c>
      <c r="B27" s="27">
        <v>95.863</v>
      </c>
      <c r="C27" s="8" t="s">
        <v>71</v>
      </c>
    </row>
    <row r="28" spans="1:2" x14ac:dyDescent="0.25">
      <c r="A28" t="s">
        <v>72</v>
      </c>
      <c r="B28" s="28">
        <f>B14*B27</f>
        <v>1093.3718170585219</v>
      </c>
    </row>
    <row r="29" spans="1:2" x14ac:dyDescent="0.25">
      <c r="A29" s="19" t="s">
        <v>73</v>
      </c>
      <c r="B29" s="12">
        <f>B28/B26-1</f>
        <v>0.039919932526651936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0.080178</v>
      </c>
      <c r="B5" s="31">
        <v>13.656802585761294</v>
      </c>
      <c r="C5" s="31">
        <v>14.304200673577977</v>
      </c>
      <c r="D5" s="31">
        <v>15.066953136127035</v>
      </c>
      <c r="E5" s="31">
        <v>15.979543524386708</v>
      </c>
      <c r="F5" s="31">
        <v>17.09172102791073</v>
      </c>
    </row>
    <row r="6" spans="1:6" x14ac:dyDescent="0.25">
      <c r="A6" s="30">
        <v>0.090178</v>
      </c>
      <c r="B6" s="31">
        <v>11.995429647590713</v>
      </c>
      <c r="C6" s="31">
        <v>12.44246668027358</v>
      </c>
      <c r="D6" s="31">
        <v>12.956487035396405</v>
      </c>
      <c r="E6" s="31">
        <v>13.554187011217682</v>
      </c>
      <c r="F6" s="31">
        <v>14.25831470137032</v>
      </c>
    </row>
    <row r="7" spans="1:6" x14ac:dyDescent="0.25">
      <c r="A7" s="30">
        <v>0.100178</v>
      </c>
      <c r="B7" s="31">
        <v>10.723147161288711</v>
      </c>
      <c r="C7" s="31">
        <v>11.043679073410983</v>
      </c>
      <c r="D7" s="32">
        <v>11.40551290734709</v>
      </c>
      <c r="E7" s="31">
        <v>11.817476626664067</v>
      </c>
      <c r="F7" s="31">
        <v>12.29110707325202</v>
      </c>
    </row>
    <row r="8" spans="1:6" x14ac:dyDescent="0.25">
      <c r="A8" s="30">
        <v>0.110178</v>
      </c>
      <c r="B8" s="31">
        <v>9.717362768472421</v>
      </c>
      <c r="C8" s="31">
        <v>9.953896700296031</v>
      </c>
      <c r="D8" s="31">
        <v>10.217069188551623</v>
      </c>
      <c r="E8" s="31">
        <v>10.511863873969574</v>
      </c>
      <c r="F8" s="31">
        <v>10.844590221518828</v>
      </c>
    </row>
    <row r="9" spans="1:6" x14ac:dyDescent="0.25">
      <c r="A9" s="30">
        <v>0.120178</v>
      </c>
      <c r="B9" s="31">
        <v>8.90210395579574</v>
      </c>
      <c r="C9" s="31">
        <v>9.080641290403635</v>
      </c>
      <c r="D9" s="31">
        <v>9.276964903200732</v>
      </c>
      <c r="E9" s="31">
        <v>9.494033322573527</v>
      </c>
      <c r="F9" s="31">
        <v>9.735499746514877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20158000000</v>
      </c>
      <c r="C5" s="18">
        <v>19277000000</v>
      </c>
      <c r="D5" s="18">
        <v>18562000000</v>
      </c>
      <c r="E5" s="18">
        <v>18212000000</v>
      </c>
      <c r="F5" s="8" t="s">
        <v>84</v>
      </c>
    </row>
    <row r="6" spans="1:6" x14ac:dyDescent="0.25">
      <c r="A6" t="s">
        <v>44</v>
      </c>
      <c r="B6" s="18">
        <v>4089000000</v>
      </c>
      <c r="C6" s="18">
        <v>4077000000</v>
      </c>
      <c r="D6" s="18">
        <v>3849000000</v>
      </c>
      <c r="E6" s="18">
        <v>3825000000</v>
      </c>
      <c r="F6" s="8" t="s">
        <v>85</v>
      </c>
    </row>
    <row r="7" spans="1:6" x14ac:dyDescent="0.25">
      <c r="A7" t="s">
        <v>86</v>
      </c>
      <c r="B7" s="18">
        <v>552000000</v>
      </c>
      <c r="C7" s="18">
        <v>569000000</v>
      </c>
      <c r="D7" s="18">
        <v>565000000</v>
      </c>
      <c r="E7" s="18">
        <v>524000000</v>
      </c>
      <c r="F7" s="8" t="s">
        <v>87</v>
      </c>
    </row>
    <row r="8" spans="1:6" x14ac:dyDescent="0.25">
      <c r="A8" t="s">
        <v>88</v>
      </c>
      <c r="B8" s="18">
        <v>306000000</v>
      </c>
      <c r="C8" s="18">
        <v>263000000</v>
      </c>
      <c r="D8" s="18">
        <v>266000000</v>
      </c>
      <c r="E8" s="18">
        <v>319000000</v>
      </c>
      <c r="F8" s="8" t="s">
        <v>89</v>
      </c>
    </row>
    <row r="9" spans="1:6" x14ac:dyDescent="0.25">
      <c r="A9" t="s">
        <v>90</v>
      </c>
      <c r="B9" s="18">
        <v>259000000</v>
      </c>
      <c r="C9" s="18">
        <v>70000000</v>
      </c>
      <c r="D9" s="18">
        <v>623000000</v>
      </c>
      <c r="E9" s="18">
        <v>804000000</v>
      </c>
      <c r="F9" s="8" t="s">
        <v>91</v>
      </c>
    </row>
    <row r="10" spans="1:6" x14ac:dyDescent="0.25">
      <c r="A10" t="s">
        <v>92</v>
      </c>
      <c r="B10" s="18">
        <v>967000000</v>
      </c>
      <c r="C10" s="18">
        <v>962000000</v>
      </c>
      <c r="D10" s="18">
        <v>1002000000</v>
      </c>
      <c r="E10" s="18">
        <v>1010000000</v>
      </c>
      <c r="F10" s="8" t="s">
        <v>93</v>
      </c>
    </row>
    <row r="11" spans="1:6" x14ac:dyDescent="0.25">
      <c r="A11" t="s">
        <v>94</v>
      </c>
      <c r="B11" s="18">
        <v>3752000000</v>
      </c>
      <c r="C11" s="18">
        <v>4509000000</v>
      </c>
      <c r="D11" s="18">
        <v>3348000000</v>
      </c>
      <c r="E11" s="18">
        <v>2359000000</v>
      </c>
      <c r="F11" s="8" t="s">
        <v>95</v>
      </c>
    </row>
    <row r="12" spans="1:6" x14ac:dyDescent="0.25">
      <c r="A12" t="s">
        <v>32</v>
      </c>
      <c r="B12" s="34">
        <v>4120108168</v>
      </c>
      <c r="C12" s="34">
        <v>4152051184</v>
      </c>
      <c r="D12" s="34">
        <v>4144680425</v>
      </c>
      <c r="E12" s="34">
        <v>4187731070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