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<sst xmlns="http://schemas.openxmlformats.org/spreadsheetml/2006/main" count="111" uniqueCount="99">
  <si>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Intuit Inc. (INTU)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</si>
  <si>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</si>
  <si>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</si>
  <si>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</si>
  <si>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</si>
  <si>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</si>
  <si>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</si>
  <si>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</si>
  <si>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</si>
  <si>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</si>
  <si>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</si>
  <si>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</si>
  <si>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</si>
  <si>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</si>
  <si>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</si>
  <si>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</si>
  <si>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</si>
  <si>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</si>
  <si>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</si>
  <si>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</si>
  <si>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</si>
  <si>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</si>
  <si>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</si>
  <si>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</si>
  <si>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</si>
  <si>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</si>
  <si>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</si>
  <si>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</si>
  <si>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</si>
  <si>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</si>
  <si>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2026-07-31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</si>
  <si>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</si>
  <si>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</si>
  <si>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</si>
  <si>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</si>
  <si>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</si>
  <si>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</si>
  <si>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</si>
  <si>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</si>
  <si>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</si>
  <si>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</si>
  <si>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</si>
  <si>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</si>
  <si>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</si>
  <si>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</si>
  <si>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</si>
  <si>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</si>
  <si>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</si>
  <si>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</si>
  <si>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</si>
  <si>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</si>
  <si>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</si>
  <si>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</si>
  <si>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</si>
  <si>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</si>
  <si>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</si>
  <si>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</si>
  <si>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</si>
  <si>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</si>
  <si>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</si>
  <si>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</si>
  <si>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</si>
  <si>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</si>
  <si>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</si>
  <si>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</si>
  <si>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</si>
  <si>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</si>
  <si>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</si>
  <si>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</si>
  <si>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</si>
  <si>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</si>
  <si>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</si>
  <si>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</si>
  <si>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</si>
  <si>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</si>
  <si>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</si>
  <si>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</si>
  <si>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</si>
  <si>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</si>
  <si>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2026-07-31</t>
  </si>
  <si>
    <t>2025-07-31</t>
  </si>
  <si>
    <t>2024-07-31</t>
  </si>
  <si>
    <t>2023-07-31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</si>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</sst>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0.14286998540558393</v>
      </c>
    </row>
    <row r="7" spans="1:2" x14ac:dyDescent="0.25">
      <c r="A7" t="s">
        <v>5</v>
      </c>
      <c r="B7" s="6">
        <v>0.2513587394481297</v>
      </c>
    </row>
    <row r="8" spans="1:2" x14ac:dyDescent="0.25">
      <c r="A8" t="s">
        <v>6</v>
      </c>
      <c r="B8" s="6">
        <v>0.20101823497632265</v>
      </c>
    </row>
    <row r="9" spans="1:2" x14ac:dyDescent="0.25">
      <c r="A9" t="s">
        <v>7</v>
      </c>
      <c r="B9" s="6">
        <v>0.04673792185177243</v>
      </c>
    </row>
    <row r="10" spans="1:2" x14ac:dyDescent="0.25">
      <c r="A10" t="s">
        <v>8</v>
      </c>
      <c r="B10" s="6">
        <v>0.012584049138000951</v>
      </c>
    </row>
    <row r="11" spans="1:2" x14ac:dyDescent="0.25">
      <c r="A11" t="s">
        <v>9</v>
      </c>
      <c r="B11" s="6">
        <v>0.08091123330714847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11.710705865869286</v>
      </c>
    </row>
    <row r="14" spans="1:3" x14ac:dyDescent="0.25">
      <c r="A14" t="s">
        <v>12</v>
      </c>
      <c r="B14" s="6">
        <v>0.13970181608564497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0.98392</v>
      </c>
      <c r="C19" s="8" t="s">
        <v>19</v>
      </c>
    </row>
    <row r="20" spans="1:2" x14ac:dyDescent="0.25">
      <c r="A20" t="s">
        <v>20</v>
      </c>
      <c r="B20" s="10">
        <f>B17+B19*B18</f>
        <v>0.10409560000000001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81023287296</v>
      </c>
    </row>
    <row r="23" spans="1:2" x14ac:dyDescent="0.25">
      <c r="A23" t="s">
        <v>24</v>
      </c>
      <c r="B23" s="11">
        <v>8421000000</v>
      </c>
    </row>
    <row r="24" spans="1:2" x14ac:dyDescent="0.25">
      <c r="A24" t="s">
        <v>25</v>
      </c>
      <c r="B24" s="10">
        <f>B22/(B22+B23)</f>
        <v>0.9058520085007532</v>
      </c>
    </row>
    <row r="25" spans="1:2" x14ac:dyDescent="0.25">
      <c r="A25" t="s">
        <v>26</v>
      </c>
      <c r="B25" s="10">
        <f>1-B24</f>
        <v>0.0941479914992468</v>
      </c>
    </row>
    <row r="26" spans="1:2" x14ac:dyDescent="0.25">
      <c r="A26" t="s">
        <v>27</v>
      </c>
      <c r="B26" s="12">
        <f>B24*B20+B25*B21*(1-B8)</f>
        <v>0.0980548303065977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21448000000</v>
      </c>
      <c r="C29" s="8" t="s">
        <v>30</v>
      </c>
    </row>
    <row r="30" spans="1:2" x14ac:dyDescent="0.25">
      <c r="A30" t="s">
        <v>31</v>
      </c>
      <c r="B30" s="11">
        <v>1221000000</v>
      </c>
    </row>
    <row r="31" spans="1:2" x14ac:dyDescent="0.25">
      <c r="A31" t="s">
        <v>32</v>
      </c>
      <c r="B31" s="13">
        <v>277000000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0.14286998540558393</v>
      </c>
      <c r="C5" s="10">
        <f>Assumptions!B6</f>
        <v>0.14286998540558393</v>
      </c>
      <c r="D5" s="10">
        <f>Assumptions!B6</f>
        <v>0.14286998540558393</v>
      </c>
      <c r="E5" s="10">
        <f>Assumptions!B6</f>
        <v>0.14286998540558393</v>
      </c>
      <c r="F5" s="10">
        <f>Assumptions!B6</f>
        <v>0.14286998540558393</v>
      </c>
    </row>
    <row r="6" spans="1:6" x14ac:dyDescent="0.25">
      <c r="A6" t="s">
        <v>43</v>
      </c>
      <c r="B6" s="18">
        <f>Assumptions!B29*(1+B5)</f>
        <v>24512275446.978966</v>
      </c>
      <c r="C6" s="18">
        <f>B6*(1+C5)</f>
        <v>28014343882.346504</v>
      </c>
      <c r="D6" s="18">
        <f>C6*(1+D5)</f>
        <v>32016752783.96436</v>
      </c>
      <c r="E6" s="18">
        <f>D6*(1+E5)</f>
        <v>36590985786.943535</v>
      </c>
      <c r="F6" s="18">
        <f>E6*(1+F5)</f>
        <v>41818739392.30009</v>
      </c>
    </row>
    <row r="7" spans="1:6" x14ac:dyDescent="0.25">
      <c r="A7" t="s">
        <v>5</v>
      </c>
      <c r="B7" s="10">
        <f>Assumptions!B7</f>
        <v>0.2513587394481297</v>
      </c>
      <c r="C7" s="10">
        <f>Assumptions!B7</f>
        <v>0.2513587394481297</v>
      </c>
      <c r="D7" s="10">
        <f>Assumptions!B7</f>
        <v>0.2513587394481297</v>
      </c>
      <c r="E7" s="10">
        <f>Assumptions!B7</f>
        <v>0.2513587394481297</v>
      </c>
      <c r="F7" s="10">
        <f>Assumptions!B7</f>
        <v>0.2513587394481297</v>
      </c>
    </row>
    <row r="8" spans="1:6" x14ac:dyDescent="0.25">
      <c r="A8" t="s">
        <v>44</v>
      </c>
      <c r="B8" s="18">
        <f>B6*B7</f>
        <v>6161374657.357973</v>
      </c>
      <c r="C8" s="18">
        <f>C6*C7</f>
        <v>7041650164.733041</v>
      </c>
      <c r="D8" s="18">
        <f>D6*D7</f>
        <v>8047690620.999679</v>
      </c>
      <c r="E8" s="18">
        <f>E6*E7</f>
        <v>9197464062.570557</v>
      </c>
      <c r="F8" s="18">
        <f>F6*F7</f>
        <v>10511505618.958395</v>
      </c>
    </row>
    <row r="9" spans="1:6" x14ac:dyDescent="0.25">
      <c r="A9" t="s">
        <v>45</v>
      </c>
      <c r="B9" s="18">
        <f>B8*(1-Assumptions!B8)</f>
        <v>4922825998.708029</v>
      </c>
      <c r="C9" s="18">
        <f>C8*(1-Assumptions!B8)</f>
        <v>5626150077.297673</v>
      </c>
      <c r="D9" s="18">
        <f>D8*(1-Assumptions!B8)</f>
        <v>6429958056.730817</v>
      </c>
      <c r="E9" s="18">
        <f>E8*(1-Assumptions!B8)</f>
        <v>7348606070.454465</v>
      </c>
      <c r="F9" s="18">
        <f>F8*(1-Assumptions!B8)</f>
        <v>8398501312.49168</v>
      </c>
    </row>
    <row r="10" spans="1:6" x14ac:dyDescent="0.25">
      <c r="A10" t="s">
        <v>46</v>
      </c>
      <c r="B10" s="18">
        <f>B6*Assumptions!B9</f>
        <v>1145652814.2500231</v>
      </c>
      <c r="C10" s="18">
        <f>C6*Assumptions!B9</f>
        <v>1309332215.10179</v>
      </c>
      <c r="D10" s="18">
        <f>D6*Assumptions!B9</f>
        <v>1496396489.5644436</v>
      </c>
      <c r="E10" s="18">
        <f>E6*Assumptions!B9</f>
        <v>1710186634.1894827</v>
      </c>
      <c r="F10" s="18">
        <f>F6*Assumptions!B9</f>
        <v>1954520973.6569588</v>
      </c>
    </row>
    <row r="11" spans="1:6" x14ac:dyDescent="0.25">
      <c r="A11" t="s">
        <v>47</v>
      </c>
      <c r="B11" s="18">
        <f>-B6*Assumptions!B10</f>
        <v>-308463678.70899755</v>
      </c>
      <c r="C11" s="18">
        <f>-C6*Assumptions!B10</f>
        <v>-352533879.9843047</v>
      </c>
      <c r="D11" s="18">
        <f>-D6*Assumptions!B10</f>
        <v>-402900390.27263623</v>
      </c>
      <c r="E11" s="18">
        <f>-E6*Assumptions!B10</f>
        <v>-460462763.1507918</v>
      </c>
      <c r="F11" s="18">
        <f>-F6*Assumptions!B10</f>
        <v>-526249071.4019603</v>
      </c>
    </row>
    <row r="12" spans="1:6" x14ac:dyDescent="0.25">
      <c r="A12" t="s">
        <v>48</v>
      </c>
      <c r="B12" s="18">
        <f>-(B6-Assumptions!B29)*Assumptions!B11</f>
        <v>-247934305.60788175</v>
      </c>
      <c r="C12" s="18">
        <f>-(C6-B6)*Assumptions!B11</f>
        <v>-283356676.2316233</v>
      </c>
      <c r="D12" s="18">
        <f>-(D6-C6)*Assumptions!B11</f>
        <v>-323839840.4294101</v>
      </c>
      <c r="E12" s="18">
        <f>-(E6-D6)*Assumptions!B11</f>
        <v>-370106833.7053065</v>
      </c>
      <c r="F12" s="18">
        <f>-(F6-E6)*Assumptions!B11</f>
        <v>-422983991.63529056</v>
      </c>
    </row>
    <row r="13" spans="1:6" x14ac:dyDescent="0.25">
      <c r="A13" s="19" t="s">
        <v>49</v>
      </c>
      <c r="B13" s="20">
        <f>B9+B10+B11+B12</f>
        <v>5512080828.641172</v>
      </c>
      <c r="C13" s="20">
        <f>C9+C10+C11+C12</f>
        <v>6299591736.183536</v>
      </c>
      <c r="D13" s="20">
        <f>D9+D10+D11+D12</f>
        <v>7199614315.593214</v>
      </c>
      <c r="E13" s="20">
        <f>E9+E10+E11+E12</f>
        <v>8228223107.78785</v>
      </c>
      <c r="F13" s="20">
        <f>F9+F10+F11+F12</f>
        <v>9403789223.11139</v>
      </c>
    </row>
    <row r="14" spans="1:6" x14ac:dyDescent="0.25">
      <c r="A14" t="s">
        <v>50</v>
      </c>
      <c r="B14" s="21">
        <f>1/(1+Assumptions!$B$26)^(1-0.5*Assumptions!$B$32)</f>
        <v>0.954306730105361</v>
      </c>
      <c r="C14" s="21">
        <f>1/(1+Assumptions!$B$26)^(2-0.5*Assumptions!$B$32)</f>
        <v>0.8690884132251396</v>
      </c>
      <c r="D14" s="21">
        <f>1/(1+Assumptions!$B$26)^(3-0.5*Assumptions!$B$32)</f>
        <v>0.791479978265269</v>
      </c>
      <c r="E14" s="21">
        <f>1/(1+Assumptions!$B$26)^(4-0.5*Assumptions!$B$32)</f>
        <v>0.7208018729304007</v>
      </c>
      <c r="F14" s="21">
        <f>1/(1+Assumptions!$B$26)^(5-0.5*Assumptions!$B$32)</f>
        <v>0.6564352280378741</v>
      </c>
    </row>
    <row r="15" spans="1:6" x14ac:dyDescent="0.25">
      <c r="A15" s="19" t="s">
        <v>51</v>
      </c>
      <c r="B15" s="20">
        <f>B13*B14</f>
        <v>5260215831.657006</v>
      </c>
      <c r="C15" s="20">
        <f>C13*C14</f>
        <v>5474902185.965951</v>
      </c>
      <c r="D15" s="20">
        <f>D13*D14</f>
        <v>5698350582.024036</v>
      </c>
      <c r="E15" s="20">
        <f>E13*E14</f>
        <v>5930918626.982684</v>
      </c>
      <c r="F15" s="20">
        <f>F13*F14</f>
        <v>6172978523.093228</v>
      </c>
    </row>
    <row r="17" spans="1:2" x14ac:dyDescent="0.25">
      <c r="A17" s="22" t="s">
        <v>52</v>
      </c>
      <c r="B17" s="23">
        <f>SUM(B15:F15)</f>
        <v>28537365749.722904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9403789223.11139</v>
      </c>
    </row>
    <row r="5" spans="1:2" x14ac:dyDescent="0.25">
      <c r="A5" t="s">
        <v>56</v>
      </c>
      <c r="B5" s="18">
        <f>IF(Assumptions!$B$33=0,B4,B4-Forecast!F11-Forecast!F10-Forecast!F12)</f>
        <v>9636427829.486578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0.17895257699923967</v>
      </c>
    </row>
    <row r="7" spans="1:2" x14ac:dyDescent="0.25">
      <c r="A7" t="s">
        <v>58</v>
      </c>
      <c r="B7" s="18">
        <f>-MAX(Forecast!F9,0)*B6</f>
        <v>-1724463593.153813</v>
      </c>
    </row>
    <row r="8" spans="1:2" x14ac:dyDescent="0.25">
      <c r="A8" t="s">
        <v>59</v>
      </c>
      <c r="B8" s="18">
        <f>IF(OR(Assumptions!$B$33=0,Assumptions!B12&lt;=0),B5,MAX(B5+B7,0))</f>
        <v>7911964236.332766</v>
      </c>
    </row>
    <row r="9" spans="1:2" x14ac:dyDescent="0.25">
      <c r="A9" t="s">
        <v>60</v>
      </c>
      <c r="B9" s="18">
        <f>B8*(1+Assumptions!B12)/(Assumptions!B26-Assumptions!B12)</f>
        <v>111009269451.53246</v>
      </c>
    </row>
    <row r="10" spans="1:2" x14ac:dyDescent="0.25">
      <c r="A10" t="s">
        <v>61</v>
      </c>
      <c r="B10" s="18">
        <f>B9/(1+Assumptions!B26)^(5-0.5*Assumptions!B32)</f>
        <v>72870395106.73453</v>
      </c>
    </row>
    <row r="11" spans="1:2" x14ac:dyDescent="0.25">
      <c r="A11" t="s">
        <v>62</v>
      </c>
      <c r="B11" s="18">
        <f>Forecast!B17+B10</f>
        <v>101407760856.45743</v>
      </c>
    </row>
    <row r="12" spans="1:2" x14ac:dyDescent="0.25">
      <c r="A12" t="s">
        <v>63</v>
      </c>
      <c r="B12" s="18">
        <f>-Assumptions!B30</f>
        <v>-1221000000</v>
      </c>
    </row>
    <row r="13" spans="1:2" x14ac:dyDescent="0.25">
      <c r="A13" t="s">
        <v>64</v>
      </c>
      <c r="B13" s="18">
        <f>B11+B12</f>
        <v>100186760856.45743</v>
      </c>
    </row>
    <row r="14" spans="1:2" x14ac:dyDescent="0.25">
      <c r="A14" s="19" t="s">
        <v>65</v>
      </c>
      <c r="B14" s="24">
        <f>B13/Assumptions!B31</f>
        <v>361.6850572435286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12466026592.615355</v>
      </c>
    </row>
    <row r="18" spans="1:2" x14ac:dyDescent="0.25">
      <c r="A18" t="s">
        <v>60</v>
      </c>
      <c r="B18" s="18">
        <f>B17*Assumptions!B13</f>
        <v>145985970742.22314</v>
      </c>
    </row>
    <row r="19" spans="1:2" x14ac:dyDescent="0.25">
      <c r="A19" t="s">
        <v>61</v>
      </c>
      <c r="B19" s="18">
        <f>B18/(1+Assumptions!B26)^(5-0.5*Assumptions!B32)</f>
        <v>95830333994.50166</v>
      </c>
    </row>
    <row r="20" spans="1:2" x14ac:dyDescent="0.25">
      <c r="A20" t="s">
        <v>62</v>
      </c>
      <c r="B20" s="18">
        <f>Forecast!B17+B19</f>
        <v>124367699744.22456</v>
      </c>
    </row>
    <row r="21" spans="1:2" x14ac:dyDescent="0.25">
      <c r="A21" t="s">
        <v>63</v>
      </c>
      <c r="B21" s="18">
        <f>-Assumptions!B30</f>
        <v>-1221000000</v>
      </c>
    </row>
    <row r="22" spans="1:2" x14ac:dyDescent="0.25">
      <c r="A22" t="s">
        <v>64</v>
      </c>
      <c r="B22" s="18">
        <f>B20+B21</f>
        <v>123146699744.22456</v>
      </c>
    </row>
    <row r="23" spans="1:2" x14ac:dyDescent="0.25">
      <c r="A23" s="19" t="s">
        <v>65</v>
      </c>
      <c r="B23" s="25">
        <f>B22/Assumptions!B31</f>
        <v>444.5729232643486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303.19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361.6850572435286</v>
      </c>
    </row>
    <row r="29" spans="1:2" x14ac:dyDescent="0.25">
      <c r="A29" s="19" t="s">
        <v>73</v>
      </c>
      <c r="B29" s="12">
        <f>B28/B26-1</f>
        <v>0.19293201373240731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0.078055</v>
      </c>
      <c r="B5" s="31">
        <v>460.0809472377014</v>
      </c>
      <c r="C5" s="31">
        <v>477.08680876703704</v>
      </c>
      <c r="D5" s="31">
        <v>497.1306594285039</v>
      </c>
      <c r="E5" s="31">
        <v>521.1607842492996</v>
      </c>
      <c r="F5" s="31">
        <v>550.5659676305373</v>
      </c>
    </row>
    <row r="6" spans="1:6" x14ac:dyDescent="0.25">
      <c r="A6" s="30">
        <v>0.088055</v>
      </c>
      <c r="B6" s="31">
        <v>396.2014627685232</v>
      </c>
      <c r="C6" s="31">
        <v>406.67945103919254</v>
      </c>
      <c r="D6" s="31">
        <v>418.6840922726741</v>
      </c>
      <c r="E6" s="31">
        <v>432.6098364636656</v>
      </c>
      <c r="F6" s="31">
        <v>448.99982835559666</v>
      </c>
    </row>
    <row r="7" spans="1:6" x14ac:dyDescent="0.25">
      <c r="A7" s="30">
        <v>0.098055</v>
      </c>
      <c r="B7" s="31">
        <v>347.7294180400528</v>
      </c>
      <c r="C7" s="31">
        <v>354.3122217336748</v>
      </c>
      <c r="D7" s="32">
        <v>361.68422215790173</v>
      </c>
      <c r="E7" s="31">
        <v>370.01936613455547</v>
      </c>
      <c r="F7" s="31">
        <v>379.546773531789</v>
      </c>
    </row>
    <row r="8" spans="1:6" x14ac:dyDescent="0.25">
      <c r="A8" s="30">
        <v>0.108055</v>
      </c>
      <c r="B8" s="31">
        <v>309.6971226964842</v>
      </c>
      <c r="C8" s="31">
        <v>313.8397401392205</v>
      </c>
      <c r="D8" s="31">
        <v>318.3866635480751</v>
      </c>
      <c r="E8" s="31">
        <v>323.4155892844825</v>
      </c>
      <c r="F8" s="31">
        <v>329.02548435841186</v>
      </c>
    </row>
    <row r="9" spans="1:6" x14ac:dyDescent="0.25">
      <c r="A9" s="30">
        <v>0.118055</v>
      </c>
      <c r="B9" s="31">
        <v>279.06505213854416</v>
      </c>
      <c r="C9" s="31">
        <v>281.6234545454225</v>
      </c>
      <c r="D9" s="31">
        <v>284.37581092088027</v>
      </c>
      <c r="E9" s="31">
        <v>287.3551609506673</v>
      </c>
      <c r="F9" s="31">
        <v>290.60250041848036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21448000000</v>
      </c>
      <c r="C5" s="18">
        <v>18831000000</v>
      </c>
      <c r="D5" s="18">
        <v>16285000000</v>
      </c>
      <c r="E5" s="18">
        <v>14368000000</v>
      </c>
      <c r="F5" s="8" t="s">
        <v>84</v>
      </c>
    </row>
    <row r="6" spans="1:6" x14ac:dyDescent="0.25">
      <c r="A6" t="s">
        <v>44</v>
      </c>
      <c r="B6" s="18">
        <v>6177000000</v>
      </c>
      <c r="C6" s="18">
        <v>4938000000</v>
      </c>
      <c r="D6" s="18">
        <v>3853000000</v>
      </c>
      <c r="E6" s="18">
        <v>3141000000</v>
      </c>
      <c r="F6" s="8" t="s">
        <v>85</v>
      </c>
    </row>
    <row r="7" spans="1:6" x14ac:dyDescent="0.25">
      <c r="A7" t="s">
        <v>86</v>
      </c>
      <c r="B7" s="18">
        <v>846000000</v>
      </c>
      <c r="C7" s="18">
        <v>809000000</v>
      </c>
      <c r="D7" s="18">
        <v>789000000</v>
      </c>
      <c r="E7" s="18">
        <v>806000000</v>
      </c>
      <c r="F7" s="8" t="s">
        <v>87</v>
      </c>
    </row>
    <row r="8" spans="1:6" x14ac:dyDescent="0.25">
      <c r="A8" t="s">
        <v>88</v>
      </c>
      <c r="B8" s="18">
        <v>221000000</v>
      </c>
      <c r="C8" s="18">
        <v>124000000</v>
      </c>
      <c r="D8" s="18">
        <v>250000000</v>
      </c>
      <c r="E8" s="18">
        <v>260000000</v>
      </c>
      <c r="F8" s="8" t="s">
        <v>89</v>
      </c>
    </row>
    <row r="9" spans="1:6" x14ac:dyDescent="0.25">
      <c r="A9" t="s">
        <v>90</v>
      </c>
      <c r="B9" s="18">
        <v>4000000</v>
      </c>
      <c r="C9" s="18">
        <v>206000000</v>
      </c>
      <c r="D9" s="18">
        <v>429000000</v>
      </c>
      <c r="E9" s="18">
        <v>-601000000</v>
      </c>
      <c r="F9" s="8" t="s">
        <v>91</v>
      </c>
    </row>
    <row r="10" spans="1:6" x14ac:dyDescent="0.25">
      <c r="A10" t="s">
        <v>92</v>
      </c>
      <c r="B10" s="18">
        <v>8421000000</v>
      </c>
      <c r="C10" s="18">
        <v>6639000000</v>
      </c>
      <c r="D10" s="18">
        <v>6567000000</v>
      </c>
      <c r="E10" s="18">
        <v>6689000000</v>
      </c>
      <c r="F10" s="8" t="s">
        <v>93</v>
      </c>
    </row>
    <row r="11" spans="1:6" x14ac:dyDescent="0.25">
      <c r="A11" t="s">
        <v>94</v>
      </c>
      <c r="B11" s="18">
        <v>7200000000</v>
      </c>
      <c r="C11" s="18">
        <v>4552000000</v>
      </c>
      <c r="D11" s="18">
        <v>4074000000</v>
      </c>
      <c r="E11" s="18">
        <v>3662000000</v>
      </c>
      <c r="F11" s="8" t="s">
        <v>95</v>
      </c>
    </row>
    <row r="12" spans="1:6" x14ac:dyDescent="0.25">
      <c r="A12" t="s">
        <v>32</v>
      </c>
      <c r="B12" s="34">
        <v>277000000</v>
      </c>
      <c r="C12" s="34">
        <v>283000000</v>
      </c>
      <c r="D12" s="34">
        <v>284000000</v>
      </c>
      <c r="E12" s="34">
        <v>283000000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2026-09-19T01:04:22Z</dcterms:modified>
</cp:coreProperties>
</file>