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<sst xmlns="http://schemas.openxmlformats.org/spreadsheetml/2006/main" count="111" uniqueCount="99">
  <si>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International Paper Company (IP)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</si>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</sst>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0.0375292471900297</v>
      </c>
    </row>
    <row r="7" spans="1:2" x14ac:dyDescent="0.25">
      <c r="A7" t="s">
        <v>5</v>
      </c>
      <c r="B7" s="6">
        <v>0.04156239584279177</v>
      </c>
    </row>
    <row r="8" spans="1:2" x14ac:dyDescent="0.25">
      <c r="A8" t="s">
        <v>6</v>
      </c>
      <c r="B8" s="6">
        <v>0.1691542288557214</v>
      </c>
    </row>
    <row r="9" spans="1:2" x14ac:dyDescent="0.25">
      <c r="A9" t="s">
        <v>7</v>
      </c>
      <c r="B9" s="6">
        <v>0.08570453577476447</v>
      </c>
    </row>
    <row r="10" spans="1:2" x14ac:dyDescent="0.25">
      <c r="A10" t="s">
        <v>8</v>
      </c>
      <c r="B10" s="6">
        <v>0.06297432294484412</v>
      </c>
    </row>
    <row r="11" spans="1:2" x14ac:dyDescent="0.25">
      <c r="A11" t="s">
        <v>9</v>
      </c>
      <c r="B11" s="6">
        <v>-0.000390015600624025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9.560601403899721</v>
      </c>
    </row>
    <row r="14" spans="1:3" x14ac:dyDescent="0.25">
      <c r="A14" t="s">
        <v>12</v>
      </c>
      <c r="B14" s="6">
        <v>0.08482069184382068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0.92161</v>
      </c>
      <c r="C19" s="8" t="s">
        <v>19</v>
      </c>
    </row>
    <row r="20" spans="1:2" x14ac:dyDescent="0.25">
      <c r="A20" t="s">
        <v>20</v>
      </c>
      <c r="B20" s="10">
        <f>B17+B19*B18</f>
        <v>0.10066855000000001</v>
      </c>
    </row>
    <row r="21" spans="1:3" x14ac:dyDescent="0.25">
      <c r="A21" t="s">
        <v>21</v>
      </c>
      <c r="B21" s="6">
        <v>0.06828180184645889</v>
      </c>
      <c r="C21" s="8" t="s">
        <v>22</v>
      </c>
    </row>
    <row r="22" spans="1:2" x14ac:dyDescent="0.25">
      <c r="A22" t="s">
        <v>23</v>
      </c>
      <c r="B22" s="11">
        <v>18286047232</v>
      </c>
    </row>
    <row r="23" spans="1:2" x14ac:dyDescent="0.25">
      <c r="A23" t="s">
        <v>24</v>
      </c>
      <c r="B23" s="11">
        <v>10317000000</v>
      </c>
    </row>
    <row r="24" spans="1:2" x14ac:dyDescent="0.25">
      <c r="A24" t="s">
        <v>25</v>
      </c>
      <c r="B24" s="10">
        <f>B22/(B22+B23)</f>
        <v>0.6393041651709845</v>
      </c>
    </row>
    <row r="25" spans="1:2" x14ac:dyDescent="0.25">
      <c r="A25" t="s">
        <v>26</v>
      </c>
      <c r="B25" s="10">
        <f>1-B24</f>
        <v>0.36069583482901546</v>
      </c>
    </row>
    <row r="26" spans="1:2" x14ac:dyDescent="0.25">
      <c r="A26" t="s">
        <v>27</v>
      </c>
      <c r="B26" s="12">
        <f>B24*B20+B25*B21*(1-B8)</f>
        <v>0.08482069184382068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23634000000</v>
      </c>
      <c r="C29" s="8" t="s">
        <v>30</v>
      </c>
    </row>
    <row r="30" spans="1:2" x14ac:dyDescent="0.25">
      <c r="A30" t="s">
        <v>31</v>
      </c>
      <c r="B30" s="11">
        <v>9172000000</v>
      </c>
    </row>
    <row r="31" spans="1:2" x14ac:dyDescent="0.25">
      <c r="A31" t="s">
        <v>32</v>
      </c>
      <c r="B31" s="13">
        <v>505899281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0.0375292471900297</v>
      </c>
      <c r="C5" s="10">
        <f>Assumptions!B6</f>
        <v>0.0375292471900297</v>
      </c>
      <c r="D5" s="10">
        <f>Assumptions!B6</f>
        <v>0.0375292471900297</v>
      </c>
      <c r="E5" s="10">
        <f>Assumptions!B6</f>
        <v>0.0375292471900297</v>
      </c>
      <c r="F5" s="10">
        <f>Assumptions!B6</f>
        <v>0.0375292471900297</v>
      </c>
    </row>
    <row r="6" spans="1:6" x14ac:dyDescent="0.25">
      <c r="A6" t="s">
        <v>43</v>
      </c>
      <c r="B6" s="18">
        <f>Assumptions!B29*(1+B5)</f>
        <v>24520966228.08916</v>
      </c>
      <c r="C6" s="18">
        <f>B6*(1+C5)</f>
        <v>25441219631.001488</v>
      </c>
      <c r="D6" s="18">
        <f>C6*(1+D5)</f>
        <v>26396009451.34918</v>
      </c>
      <c r="E6" s="18">
        <f>D6*(1+E5)</f>
        <v>27386631814.879223</v>
      </c>
      <c r="F6" s="18">
        <f>E6*(1+F5)</f>
        <v>28414431489.96216</v>
      </c>
    </row>
    <row r="7" spans="1:6" x14ac:dyDescent="0.25">
      <c r="A7" t="s">
        <v>5</v>
      </c>
      <c r="B7" s="10">
        <f>Assumptions!B7</f>
        <v>0.04156239584279177</v>
      </c>
      <c r="C7" s="10">
        <f>Assumptions!B7</f>
        <v>0.04156239584279177</v>
      </c>
      <c r="D7" s="10">
        <f>Assumptions!B7</f>
        <v>0.04156239584279177</v>
      </c>
      <c r="E7" s="10">
        <f>Assumptions!B7</f>
        <v>0.04156239584279177</v>
      </c>
      <c r="F7" s="10">
        <f>Assumptions!B7</f>
        <v>0.04156239584279177</v>
      </c>
    </row>
    <row r="8" spans="1:6" x14ac:dyDescent="0.25">
      <c r="A8" t="s">
        <v>44</v>
      </c>
      <c r="B8" s="18">
        <f>B6*B7</f>
        <v>1019150104.8195703</v>
      </c>
      <c r="C8" s="18">
        <f>C6*C7</f>
        <v>1057398041.0270885</v>
      </c>
      <c r="D8" s="18">
        <f>D6*D7</f>
        <v>1097081393.4870474</v>
      </c>
      <c r="E8" s="18">
        <f>E6*E7</f>
        <v>1138254032.290805</v>
      </c>
      <c r="F8" s="18">
        <f>F6*F7</f>
        <v>1180971849.2336948</v>
      </c>
    </row>
    <row r="9" spans="1:6" x14ac:dyDescent="0.25">
      <c r="A9" t="s">
        <v>45</v>
      </c>
      <c r="B9" s="18">
        <f>B8*(1-Assumptions!B8)</f>
        <v>846756554.7505883</v>
      </c>
      <c r="C9" s="18">
        <f>C8*(1-Assumptions!B8)</f>
        <v>878534690.8036009</v>
      </c>
      <c r="D9" s="18">
        <f>D8*(1-Assumptions!B8)</f>
        <v>911505436.3797857</v>
      </c>
      <c r="E9" s="18">
        <f>E8*(1-Assumptions!B8)</f>
        <v>945713549.2167386</v>
      </c>
      <c r="F9" s="18">
        <f>F8*(1-Assumptions!B8)</f>
        <v>981205466.7762538</v>
      </c>
    </row>
    <row r="10" spans="1:6" x14ac:dyDescent="0.25">
      <c r="A10" t="s">
        <v>46</v>
      </c>
      <c r="B10" s="18">
        <f>B6*Assumptions!B9</f>
        <v>2101558027.327059</v>
      </c>
      <c r="C10" s="18">
        <f>C6*Assumptions!B9</f>
        <v>2180427918.0188074</v>
      </c>
      <c r="D10" s="18">
        <f>D6*Assumptions!B9</f>
        <v>2262257736.334177</v>
      </c>
      <c r="E10" s="18">
        <f>E6*Assumptions!B9</f>
        <v>2347158566.128619</v>
      </c>
      <c r="F10" s="18">
        <f>F6*Assumptions!B9</f>
        <v>2435245660.151056</v>
      </c>
    </row>
    <row r="11" spans="1:6" x14ac:dyDescent="0.25">
      <c r="A11" t="s">
        <v>47</v>
      </c>
      <c r="B11" s="18">
        <f>-B6*Assumptions!B10</f>
        <v>-1544191246.167303</v>
      </c>
      <c r="C11" s="18">
        <f>-C6*Assumptions!B10</f>
        <v>-1602143581.1533957</v>
      </c>
      <c r="D11" s="18">
        <f>-D6*Assumptions!B10</f>
        <v>-1662270823.6444209</v>
      </c>
      <c r="E11" s="18">
        <f>-E6*Assumptions!B10</f>
        <v>-1724654596.2817466</v>
      </c>
      <c r="F11" s="18">
        <f>-F6*Assumptions!B10</f>
        <v>-1789379584.943025</v>
      </c>
    </row>
    <row r="12" spans="1:6" x14ac:dyDescent="0.25">
      <c r="A12" t="s">
        <v>48</v>
      </c>
      <c r="B12" s="18">
        <f>-(B6-Assumptions!B29)*Assumptions!B11</f>
        <v>345930.66618142003</v>
      </c>
      <c r="C12" s="18">
        <f>-(C6-B6)*Assumptions!B11</f>
        <v>358913.183663154</v>
      </c>
      <c r="D12" s="18">
        <f>-(D6-C6)*Assumptions!B11</f>
        <v>372382.9252526094</v>
      </c>
      <c r="E12" s="18">
        <f>-(E6-D6)*Assumptions!B11</f>
        <v>386358.17610376154</v>
      </c>
      <c r="F12" s="18">
        <f>-(F6-E6)*Assumptions!B11</f>
        <v>400857.90759864874</v>
      </c>
    </row>
    <row r="13" spans="1:6" x14ac:dyDescent="0.25">
      <c r="A13" s="19" t="s">
        <v>49</v>
      </c>
      <c r="B13" s="20">
        <f>B9+B10+B11+B12</f>
        <v>1404469266.5765254</v>
      </c>
      <c r="C13" s="20">
        <f>C9+C10+C11+C12</f>
        <v>1457177940.8526757</v>
      </c>
      <c r="D13" s="20">
        <f>D9+D10+D11+D12</f>
        <v>1511864731.9947944</v>
      </c>
      <c r="E13" s="20">
        <f>E9+E10+E11+E12</f>
        <v>1568603877.239715</v>
      </c>
      <c r="F13" s="20">
        <f>F9+F10+F11+F12</f>
        <v>1627472399.8918831</v>
      </c>
    </row>
    <row r="14" spans="1:6" x14ac:dyDescent="0.25">
      <c r="A14" t="s">
        <v>50</v>
      </c>
      <c r="B14" s="21">
        <f>1/(1+Assumptions!$B$26)^(1-0.5*Assumptions!$B$32)</f>
        <v>0.9601100591141161</v>
      </c>
      <c r="C14" s="21">
        <f>1/(1+Assumptions!$B$26)^(2-0.5*Assumptions!$B$32)</f>
        <v>0.8850403263255059</v>
      </c>
      <c r="D14" s="21">
        <f>1/(1+Assumptions!$B$26)^(3-0.5*Assumptions!$B$32)</f>
        <v>0.8158401964302902</v>
      </c>
      <c r="E14" s="21">
        <f>1/(1+Assumptions!$B$26)^(4-0.5*Assumptions!$B$32)</f>
        <v>0.7520507329590511</v>
      </c>
      <c r="F14" s="21">
        <f>1/(1+Assumptions!$B$26)^(5-0.5*Assumptions!$B$32)</f>
        <v>0.6932488830765429</v>
      </c>
    </row>
    <row r="15" spans="1:6" x14ac:dyDescent="0.25">
      <c r="A15" s="19" t="s">
        <v>51</v>
      </c>
      <c r="B15" s="20">
        <f>B13*B14</f>
        <v>1348445070.5567472</v>
      </c>
      <c r="C15" s="20">
        <f>C13*C14</f>
        <v>1289661240.2865808</v>
      </c>
      <c r="D15" s="20">
        <f>D13*D14</f>
        <v>1233440019.926661</v>
      </c>
      <c r="E15" s="20">
        <f>E13*E14</f>
        <v>1179669695.600537</v>
      </c>
      <c r="F15" s="20">
        <f>F13*F14</f>
        <v>1128243423.4629488</v>
      </c>
    </row>
    <row r="17" spans="1:2" x14ac:dyDescent="0.25">
      <c r="A17" s="22" t="s">
        <v>52</v>
      </c>
      <c r="B17" s="23">
        <f>SUM(B15:F15)</f>
        <v>6179459449.833475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1627472399.8918831</v>
      </c>
    </row>
    <row r="5" spans="1:2" x14ac:dyDescent="0.25">
      <c r="A5" t="s">
        <v>56</v>
      </c>
      <c r="B5" s="18">
        <f>IF(Assumptions!$B$33=0,B4,B4-Forecast!F11-Forecast!F10-Forecast!F12)</f>
        <v>1370103402.1276858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0.294739402102876</v>
      </c>
    </row>
    <row r="7" spans="1:2" x14ac:dyDescent="0.25">
      <c r="A7" t="s">
        <v>58</v>
      </c>
      <c r="B7" s="18">
        <f>-MAX(Forecast!F9,0)*B6</f>
        <v>-403823457.5622304</v>
      </c>
    </row>
    <row r="8" spans="1:2" x14ac:dyDescent="0.25">
      <c r="A8" t="s">
        <v>59</v>
      </c>
      <c r="B8" s="18">
        <f>IF(OR(Assumptions!$B$33=0,Assumptions!B12&lt;=0),B5,MAX(B5+B7,0))</f>
        <v>966279944.5654554</v>
      </c>
    </row>
    <row r="9" spans="1:2" x14ac:dyDescent="0.25">
      <c r="A9" t="s">
        <v>60</v>
      </c>
      <c r="B9" s="18">
        <f>B8*(1+Assumptions!B12)/(Assumptions!B26-Assumptions!B12)</f>
        <v>16556761760.051447</v>
      </c>
    </row>
    <row r="10" spans="1:2" x14ac:dyDescent="0.25">
      <c r="A10" t="s">
        <v>61</v>
      </c>
      <c r="B10" s="18">
        <f>B9/(1+Assumptions!B26)^(5-0.5*Assumptions!B32)</f>
        <v>11477956597.520082</v>
      </c>
    </row>
    <row r="11" spans="1:2" x14ac:dyDescent="0.25">
      <c r="A11" t="s">
        <v>62</v>
      </c>
      <c r="B11" s="18">
        <f>Forecast!B17+B10</f>
        <v>17657416047.353558</v>
      </c>
    </row>
    <row r="12" spans="1:2" x14ac:dyDescent="0.25">
      <c r="A12" t="s">
        <v>63</v>
      </c>
      <c r="B12" s="18">
        <f>-Assumptions!B30</f>
        <v>-9172000000</v>
      </c>
    </row>
    <row r="13" spans="1:2" x14ac:dyDescent="0.25">
      <c r="A13" t="s">
        <v>64</v>
      </c>
      <c r="B13" s="18">
        <f>B11+B12</f>
        <v>8485416047.353558</v>
      </c>
    </row>
    <row r="14" spans="1:2" x14ac:dyDescent="0.25">
      <c r="A14" s="19" t="s">
        <v>65</v>
      </c>
      <c r="B14" s="24">
        <f>B13/Assumptions!B31</f>
        <v>16.77293557441043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3616217509.3847504</v>
      </c>
    </row>
    <row r="18" spans="1:2" x14ac:dyDescent="0.25">
      <c r="A18" t="s">
        <v>60</v>
      </c>
      <c r="B18" s="18">
        <f>B17*Assumptions!B13</f>
        <v>34573214197.030594</v>
      </c>
    </row>
    <row r="19" spans="1:2" x14ac:dyDescent="0.25">
      <c r="A19" t="s">
        <v>61</v>
      </c>
      <c r="B19" s="18">
        <f>B18/(1+Assumptions!B26)^(5-0.5*Assumptions!B32)</f>
        <v>23967842126.457535</v>
      </c>
    </row>
    <row r="20" spans="1:2" x14ac:dyDescent="0.25">
      <c r="A20" t="s">
        <v>62</v>
      </c>
      <c r="B20" s="18">
        <f>Forecast!B17+B19</f>
        <v>30147301576.291008</v>
      </c>
    </row>
    <row r="21" spans="1:2" x14ac:dyDescent="0.25">
      <c r="A21" t="s">
        <v>63</v>
      </c>
      <c r="B21" s="18">
        <f>-Assumptions!B30</f>
        <v>-9172000000</v>
      </c>
    </row>
    <row r="22" spans="1:2" x14ac:dyDescent="0.25">
      <c r="A22" t="s">
        <v>64</v>
      </c>
      <c r="B22" s="18">
        <f>B20+B21</f>
        <v>20975301576.291008</v>
      </c>
    </row>
    <row r="23" spans="1:2" x14ac:dyDescent="0.25">
      <c r="A23" s="19" t="s">
        <v>65</v>
      </c>
      <c r="B23" s="25">
        <f>B22/Assumptions!B31</f>
        <v>41.46141804121483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34.53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16.77293557441043</v>
      </c>
    </row>
    <row r="29" spans="1:2" x14ac:dyDescent="0.25">
      <c r="A29" s="19" t="s">
        <v>73</v>
      </c>
      <c r="B29" s="12">
        <f>B28/B26-1</f>
        <v>-0.5142503453689422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0.064821</v>
      </c>
      <c r="B5" s="31">
        <v>26.616076061382437</v>
      </c>
      <c r="C5" s="31">
        <v>26.77354642353778</v>
      </c>
      <c r="D5" s="31">
        <v>26.931016785693103</v>
      </c>
      <c r="E5" s="31">
        <v>27.088487147848426</v>
      </c>
      <c r="F5" s="31">
        <v>27.245957510003763</v>
      </c>
    </row>
    <row r="6" spans="1:6" x14ac:dyDescent="0.25">
      <c r="A6" s="30">
        <v>0.074821</v>
      </c>
      <c r="B6" s="31">
        <v>20.914902967176698</v>
      </c>
      <c r="C6" s="31">
        <v>21.045707602506376</v>
      </c>
      <c r="D6" s="31">
        <v>21.176512237836047</v>
      </c>
      <c r="E6" s="31">
        <v>21.30731687316572</v>
      </c>
      <c r="F6" s="31">
        <v>21.438121508495385</v>
      </c>
    </row>
    <row r="7" spans="1:6" x14ac:dyDescent="0.25">
      <c r="A7" s="30">
        <v>0.084821</v>
      </c>
      <c r="B7" s="31">
        <v>16.551468333387263</v>
      </c>
      <c r="C7" s="31">
        <v>16.662142056996938</v>
      </c>
      <c r="D7" s="32">
        <v>16.772815780606617</v>
      </c>
      <c r="E7" s="31">
        <v>16.883489504216282</v>
      </c>
      <c r="F7" s="31">
        <v>16.994163227825954</v>
      </c>
    </row>
    <row r="8" spans="1:6" x14ac:dyDescent="0.25">
      <c r="A8" s="30">
        <v>0.094821</v>
      </c>
      <c r="B8" s="31">
        <v>13.102879527319024</v>
      </c>
      <c r="C8" s="31">
        <v>13.197876708698857</v>
      </c>
      <c r="D8" s="31">
        <v>13.29287389007869</v>
      </c>
      <c r="E8" s="31">
        <v>13.387871071458514</v>
      </c>
      <c r="F8" s="31">
        <v>13.482868252838347</v>
      </c>
    </row>
    <row r="9" spans="1:6" x14ac:dyDescent="0.25">
      <c r="A9" s="30">
        <v>0.104821</v>
      </c>
      <c r="B9" s="31">
        <v>10.307598989664958</v>
      </c>
      <c r="C9" s="31">
        <v>10.39008823793077</v>
      </c>
      <c r="D9" s="31">
        <v>10.472577486196576</v>
      </c>
      <c r="E9" s="31">
        <v>10.555066734462388</v>
      </c>
      <c r="F9" s="31">
        <v>10.637555982728196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23634000000</v>
      </c>
      <c r="C5" s="18">
        <v>15835000000</v>
      </c>
      <c r="D5" s="18">
        <v>16033000000</v>
      </c>
      <c r="E5" s="18">
        <v>21161000000</v>
      </c>
      <c r="F5" s="8" t="s">
        <v>84</v>
      </c>
    </row>
    <row r="6" spans="1:6" x14ac:dyDescent="0.25">
      <c r="A6" t="s">
        <v>44</v>
      </c>
      <c r="B6" s="18">
        <v>-10000000</v>
      </c>
      <c r="C6" s="18">
        <v>585000000</v>
      </c>
      <c r="D6" s="18">
        <v>751000000</v>
      </c>
      <c r="E6" s="18">
        <v>1754000000</v>
      </c>
      <c r="F6" s="8" t="s">
        <v>85</v>
      </c>
    </row>
    <row r="7" spans="1:6" x14ac:dyDescent="0.25">
      <c r="A7" t="s">
        <v>86</v>
      </c>
      <c r="B7" s="18">
        <v>2882000000</v>
      </c>
      <c r="C7" s="18">
        <v>1305000000</v>
      </c>
      <c r="D7" s="18">
        <v>1432000000</v>
      </c>
      <c r="E7" s="18">
        <v>1040000000</v>
      </c>
      <c r="F7" s="8" t="s">
        <v>87</v>
      </c>
    </row>
    <row r="8" spans="1:6" x14ac:dyDescent="0.25">
      <c r="A8" t="s">
        <v>88</v>
      </c>
      <c r="B8" s="18">
        <v>1857000000</v>
      </c>
      <c r="C8" s="18">
        <v>921000000</v>
      </c>
      <c r="D8" s="18">
        <v>1141000000</v>
      </c>
      <c r="E8" s="18">
        <v>931000000</v>
      </c>
      <c r="F8" s="8" t="s">
        <v>89</v>
      </c>
    </row>
    <row r="9" spans="1:6" x14ac:dyDescent="0.25">
      <c r="A9" t="s">
        <v>90</v>
      </c>
      <c r="B9" s="18">
        <v>834000000</v>
      </c>
      <c r="C9" s="18">
        <v>10000000</v>
      </c>
      <c r="D9" s="18">
        <v>2000000</v>
      </c>
      <c r="E9" s="18">
        <v>145000000</v>
      </c>
      <c r="F9" s="8" t="s">
        <v>91</v>
      </c>
    </row>
    <row r="10" spans="1:6" x14ac:dyDescent="0.25">
      <c r="A10" t="s">
        <v>92</v>
      </c>
      <c r="B10" s="18">
        <v>10317000000</v>
      </c>
      <c r="C10" s="18">
        <v>5822000000</v>
      </c>
      <c r="D10" s="18">
        <v>5905000000</v>
      </c>
      <c r="E10" s="18">
        <v>5862000000</v>
      </c>
      <c r="F10" s="8" t="s">
        <v>93</v>
      </c>
    </row>
    <row r="11" spans="1:6" x14ac:dyDescent="0.25">
      <c r="A11" t="s">
        <v>94</v>
      </c>
      <c r="B11" s="18">
        <v>1145000000</v>
      </c>
      <c r="C11" s="18">
        <v>1062000000</v>
      </c>
      <c r="D11" s="18">
        <v>1113000000</v>
      </c>
      <c r="E11" s="18">
        <v>804000000</v>
      </c>
      <c r="F11" s="8" t="s">
        <v>95</v>
      </c>
    </row>
    <row r="12" spans="1:6" x14ac:dyDescent="0.25">
      <c r="A12" t="s">
        <v>32</v>
      </c>
      <c r="B12" s="34">
        <v>505899281</v>
      </c>
      <c r="C12" s="34">
        <v>354200000</v>
      </c>
      <c r="D12" s="34">
        <v>349100000</v>
      </c>
      <c r="E12" s="34">
        <v>367000000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2026-09-19T00:06:11Z</dcterms:modified>
</cp:coreProperties>
</file>