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<sst xmlns="http://schemas.openxmlformats.org/spreadsheetml/2006/main" count="111" uniqueCount="99">
  <si>
    <t>Gartner, Inc. (IT)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</si>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</sst>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0.05866587905959064</v>
      </c>
    </row>
    <row r="7" spans="1:2" x14ac:dyDescent="0.25">
      <c r="A7" t="s">
        <v>5</v>
      </c>
      <c r="B7" s="6">
        <v>0.18906449607713266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0.03262895270693359</v>
      </c>
    </row>
    <row r="10" spans="1:2" x14ac:dyDescent="0.25">
      <c r="A10" t="s">
        <v>8</v>
      </c>
      <c r="B10" s="6">
        <v>0.017786147158655848</v>
      </c>
    </row>
    <row r="11" spans="1:2" x14ac:dyDescent="0.25">
      <c r="A11" t="s">
        <v>9</v>
      </c>
      <c r="B11" s="6">
        <v>0.08111306920784109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9.707159378497405</v>
      </c>
    </row>
    <row r="14" spans="1:3" x14ac:dyDescent="0.25">
      <c r="A14" t="s">
        <v>12</v>
      </c>
      <c r="B14" s="6">
        <v>0.2804777416341082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0.96851</v>
      </c>
      <c r="C19" s="8" t="s">
        <v>19</v>
      </c>
    </row>
    <row r="20" spans="1:2" x14ac:dyDescent="0.25">
      <c r="A20" t="s">
        <v>20</v>
      </c>
      <c r="B20" s="10">
        <f>B17+B19*B18</f>
        <v>0.10324805000000001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11731816448</v>
      </c>
    </row>
    <row r="23" spans="1:2" x14ac:dyDescent="0.25">
      <c r="A23" t="s">
        <v>24</v>
      </c>
      <c r="B23" s="11">
        <v>3347950000</v>
      </c>
    </row>
    <row r="24" spans="1:2" x14ac:dyDescent="0.25">
      <c r="A24" t="s">
        <v>25</v>
      </c>
      <c r="B24" s="10">
        <f>B22/(B22+B23)</f>
        <v>0.777983962049755</v>
      </c>
    </row>
    <row r="25" spans="1:2" x14ac:dyDescent="0.25">
      <c r="A25" t="s">
        <v>26</v>
      </c>
      <c r="B25" s="10">
        <f>1-B24</f>
        <v>0.22201603795024505</v>
      </c>
    </row>
    <row r="26" spans="1:2" x14ac:dyDescent="0.25">
      <c r="A26" t="s">
        <v>27</v>
      </c>
      <c r="B26" s="12">
        <f>B24*B20+B25*B21*(1-B8)</f>
        <v>0.08909145265854626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6497226000</v>
      </c>
      <c r="C29" s="8" t="s">
        <v>30</v>
      </c>
    </row>
    <row r="30" spans="1:2" x14ac:dyDescent="0.25">
      <c r="A30" t="s">
        <v>31</v>
      </c>
      <c r="B30" s="11">
        <v>1625429000</v>
      </c>
    </row>
    <row r="31" spans="1:2" x14ac:dyDescent="0.25">
      <c r="A31" t="s">
        <v>32</v>
      </c>
      <c r="B31" s="13">
        <v>75605000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0.05866587905959064</v>
      </c>
      <c r="C5" s="10">
        <f>Assumptions!B6</f>
        <v>0.05866587905959064</v>
      </c>
      <c r="D5" s="10">
        <f>Assumptions!B6</f>
        <v>0.05866587905959064</v>
      </c>
      <c r="E5" s="10">
        <f>Assumptions!B6</f>
        <v>0.05866587905959064</v>
      </c>
      <c r="F5" s="10">
        <f>Assumptions!B6</f>
        <v>0.05866587905959064</v>
      </c>
    </row>
    <row r="6" spans="1:6" x14ac:dyDescent="0.25">
      <c r="A6" t="s">
        <v>43</v>
      </c>
      <c r="B6" s="18">
        <f>Assumptions!B29*(1+B5)</f>
        <v>6878391474.738828</v>
      </c>
      <c r="C6" s="18">
        <f>B6*(1+C5)</f>
        <v>7281918357.120375</v>
      </c>
      <c r="D6" s="18">
        <f>C6*(1+D5)</f>
        <v>7709118498.781012</v>
      </c>
      <c r="E6" s="18">
        <f>D6*(1+E5)</f>
        <v>8161380712.286551</v>
      </c>
      <c r="F6" s="18">
        <f>E6*(1+F5)</f>
        <v>8640175286.11283</v>
      </c>
    </row>
    <row r="7" spans="1:6" x14ac:dyDescent="0.25">
      <c r="A7" t="s">
        <v>5</v>
      </c>
      <c r="B7" s="10">
        <f>Assumptions!B7</f>
        <v>0.18906449607713266</v>
      </c>
      <c r="C7" s="10">
        <f>Assumptions!B7</f>
        <v>0.18906449607713266</v>
      </c>
      <c r="D7" s="10">
        <f>Assumptions!B7</f>
        <v>0.18906449607713266</v>
      </c>
      <c r="E7" s="10">
        <f>Assumptions!B7</f>
        <v>0.18906449607713266</v>
      </c>
      <c r="F7" s="10">
        <f>Assumptions!B7</f>
        <v>0.18906449607713266</v>
      </c>
    </row>
    <row r="8" spans="1:6" x14ac:dyDescent="0.25">
      <c r="A8" t="s">
        <v>44</v>
      </c>
      <c r="B8" s="18">
        <f>B6*B7</f>
        <v>1300459617.9927418</v>
      </c>
      <c r="C8" s="18">
        <f>C6*C7</f>
        <v>1376752224.6637855</v>
      </c>
      <c r="D8" s="18">
        <f>D6*D7</f>
        <v>1457520604.1709335</v>
      </c>
      <c r="E8" s="18">
        <f>E6*E7</f>
        <v>1543027331.662087</v>
      </c>
      <c r="F8" s="18">
        <f>F6*F7</f>
        <v>1633550386.4870176</v>
      </c>
    </row>
    <row r="9" spans="1:6" x14ac:dyDescent="0.25">
      <c r="A9" t="s">
        <v>45</v>
      </c>
      <c r="B9" s="18">
        <f>B8*(1-Assumptions!B8)</f>
        <v>1027363098.2142661</v>
      </c>
      <c r="C9" s="18">
        <f>C8*(1-Assumptions!B8)</f>
        <v>1087634257.4843905</v>
      </c>
      <c r="D9" s="18">
        <f>D8*(1-Assumptions!B8)</f>
        <v>1151441277.2950375</v>
      </c>
      <c r="E9" s="18">
        <f>E8*(1-Assumptions!B8)</f>
        <v>1218991592.0130486</v>
      </c>
      <c r="F9" s="18">
        <f>F8*(1-Assumptions!B8)</f>
        <v>1290504805.324744</v>
      </c>
    </row>
    <row r="10" spans="1:6" x14ac:dyDescent="0.25">
      <c r="A10" t="s">
        <v>46</v>
      </c>
      <c r="B10" s="18">
        <f>B6*Assumptions!B9</f>
        <v>224434710.1290284</v>
      </c>
      <c r="C10" s="18">
        <f>C6*Assumptions!B9</f>
        <v>237601369.69023225</v>
      </c>
      <c r="D10" s="18">
        <f>D6*Assumptions!B9</f>
        <v>251540462.90887251</v>
      </c>
      <c r="E10" s="18">
        <f>E6*Assumptions!B9</f>
        <v>266297305.28447786</v>
      </c>
      <c r="F10" s="18">
        <f>F6*Assumptions!B9</f>
        <v>281919870.7901919</v>
      </c>
    </row>
    <row r="11" spans="1:6" x14ac:dyDescent="0.25">
      <c r="A11" t="s">
        <v>47</v>
      </c>
      <c r="B11" s="18">
        <f>-B6*Assumptions!B10</f>
        <v>-122340082.9845486</v>
      </c>
      <c r="C11" s="18">
        <f>-C6*Assumptions!B10</f>
        <v>-129517271.4970604</v>
      </c>
      <c r="D11" s="18">
        <f>-D6*Assumptions!B10</f>
        <v>-137115516.0828351</v>
      </c>
      <c r="E11" s="18">
        <f>-E6*Assumptions!B10</f>
        <v>-145159518.3665441</v>
      </c>
      <c r="F11" s="18">
        <f>-F6*Assumptions!B10</f>
        <v>-153675429.11538416</v>
      </c>
    </row>
    <row r="12" spans="1:6" x14ac:dyDescent="0.25">
      <c r="A12" t="s">
        <v>48</v>
      </c>
      <c r="B12" s="18">
        <f>-(B6-Assumptions!B29)*Assumptions!B11</f>
        <v>-30917501.532130137</v>
      </c>
      <c r="C12" s="18">
        <f>-(C6-B6)*Assumptions!B11</f>
        <v>-32731303.93783877</v>
      </c>
      <c r="D12" s="18">
        <f>-(D6-C6)*Assumptions!B11</f>
        <v>-34651514.65611876</v>
      </c>
      <c r="E12" s="18">
        <f>-(E6-D6)*Assumptions!B11</f>
        <v>-36684376.22416626</v>
      </c>
      <c r="F12" s="18">
        <f>-(F6-E6)*Assumptions!B11</f>
        <v>-38836497.40310965</v>
      </c>
    </row>
    <row r="13" spans="1:6" x14ac:dyDescent="0.25">
      <c r="A13" s="19" t="s">
        <v>49</v>
      </c>
      <c r="B13" s="20">
        <f>B9+B10+B11+B12</f>
        <v>1098540223.8266156</v>
      </c>
      <c r="C13" s="20">
        <f>C9+C10+C11+C12</f>
        <v>1162987051.7397237</v>
      </c>
      <c r="D13" s="20">
        <f>D9+D10+D11+D12</f>
        <v>1231214709.464956</v>
      </c>
      <c r="E13" s="20">
        <f>E9+E10+E11+E12</f>
        <v>1303445002.7068164</v>
      </c>
      <c r="F13" s="20">
        <f>F9+F10+F11+F12</f>
        <v>1379912749.5964422</v>
      </c>
    </row>
    <row r="14" spans="1:6" x14ac:dyDescent="0.25">
      <c r="A14" t="s">
        <v>50</v>
      </c>
      <c r="B14" s="21">
        <f>1/(1+Assumptions!$B$26)^(1-0.5*Assumptions!$B$32)</f>
        <v>0.9582257232603223</v>
      </c>
      <c r="C14" s="21">
        <f>1/(1+Assumptions!$B$26)^(2-0.5*Assumptions!$B$32)</f>
        <v>0.8798395404915064</v>
      </c>
      <c r="D14" s="21">
        <f>1/(1+Assumptions!$B$26)^(3-0.5*Assumptions!$B$32)</f>
        <v>0.8078656189466533</v>
      </c>
      <c r="E14" s="21">
        <f>1/(1+Assumptions!$B$26)^(4-0.5*Assumptions!$B$32)</f>
        <v>0.7417794134501731</v>
      </c>
      <c r="F14" s="21">
        <f>1/(1+Assumptions!$B$26)^(5-0.5*Assumptions!$B$32)</f>
        <v>0.6810992884384862</v>
      </c>
    </row>
    <row r="15" spans="1:6" x14ac:dyDescent="0.25">
      <c r="A15" s="19" t="s">
        <v>51</v>
      </c>
      <c r="B15" s="20">
        <f>B13*B14</f>
        <v>1052649500.5068151</v>
      </c>
      <c r="C15" s="20">
        <f>C13*C14</f>
        <v>1023241993.2002503</v>
      </c>
      <c r="D15" s="20">
        <f>D13*D14</f>
        <v>994656033.3181306</v>
      </c>
      <c r="E15" s="20">
        <f>E13*E14</f>
        <v>966868669.5724216</v>
      </c>
      <c r="F15" s="20">
        <f>F13*F14</f>
        <v>939857591.8573318</v>
      </c>
    </row>
    <row r="17" spans="1:2" x14ac:dyDescent="0.25">
      <c r="A17" s="22" t="s">
        <v>52</v>
      </c>
      <c r="B17" s="23">
        <f>SUM(B15:F15)</f>
        <v>4977273788.454949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1379912749.5964422</v>
      </c>
    </row>
    <row r="5" spans="1:2" x14ac:dyDescent="0.25">
      <c r="A5" t="s">
        <v>56</v>
      </c>
      <c r="B5" s="18">
        <f>IF(Assumptions!$B$33=0,B4,B4-Forecast!F11-Forecast!F10-Forecast!F12)</f>
        <v>1389239433.6321194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0.0891336326880914</v>
      </c>
    </row>
    <row r="7" spans="1:2" x14ac:dyDescent="0.25">
      <c r="A7" t="s">
        <v>58</v>
      </c>
      <c r="B7" s="18">
        <f>-MAX(Forecast!F9,0)*B6</f>
        <v>-123827957.39317745</v>
      </c>
    </row>
    <row r="8" spans="1:2" x14ac:dyDescent="0.25">
      <c r="A8" t="s">
        <v>59</v>
      </c>
      <c r="B8" s="18">
        <f>IF(OR(Assumptions!$B$33=0,Assumptions!B12&lt;=0),B5,MAX(B5+B7,0))</f>
        <v>1265411476.238942</v>
      </c>
    </row>
    <row r="9" spans="1:2" x14ac:dyDescent="0.25">
      <c r="A9" t="s">
        <v>60</v>
      </c>
      <c r="B9" s="18">
        <f>B8*(1+Assumptions!B12)/(Assumptions!B26-Assumptions!B12)</f>
        <v>20237437432.649</v>
      </c>
    </row>
    <row r="10" spans="1:2" x14ac:dyDescent="0.25">
      <c r="A10" t="s">
        <v>61</v>
      </c>
      <c r="B10" s="18">
        <f>B9/(1+Assumptions!B26)^(5-0.5*Assumptions!B32)</f>
        <v>13783704235.195618</v>
      </c>
    </row>
    <row r="11" spans="1:2" x14ac:dyDescent="0.25">
      <c r="A11" t="s">
        <v>62</v>
      </c>
      <c r="B11" s="18">
        <f>Forecast!B17+B10</f>
        <v>18760978023.650566</v>
      </c>
    </row>
    <row r="12" spans="1:2" x14ac:dyDescent="0.25">
      <c r="A12" t="s">
        <v>63</v>
      </c>
      <c r="B12" s="18">
        <f>-Assumptions!B30</f>
        <v>-1625429000</v>
      </c>
    </row>
    <row r="13" spans="1:2" x14ac:dyDescent="0.25">
      <c r="A13" t="s">
        <v>64</v>
      </c>
      <c r="B13" s="18">
        <f>B11+B12</f>
        <v>17135549023.650566</v>
      </c>
    </row>
    <row r="14" spans="1:2" x14ac:dyDescent="0.25">
      <c r="A14" s="19" t="s">
        <v>65</v>
      </c>
      <c r="B14" s="24">
        <f>B13/Assumptions!B31</f>
        <v>226.64571157530014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1915470257.2772095</v>
      </c>
    </row>
    <row r="18" spans="1:2" x14ac:dyDescent="0.25">
      <c r="A18" t="s">
        <v>60</v>
      </c>
      <c r="B18" s="18">
        <f>B17*Assumptions!B13</f>
        <v>18593775072.1613</v>
      </c>
    </row>
    <row r="19" spans="1:2" x14ac:dyDescent="0.25">
      <c r="A19" t="s">
        <v>61</v>
      </c>
      <c r="B19" s="18">
        <f>B18/(1+Assumptions!B26)^(5-0.5*Assumptions!B32)</f>
        <v>12664206971.034325</v>
      </c>
    </row>
    <row r="20" spans="1:2" x14ac:dyDescent="0.25">
      <c r="A20" t="s">
        <v>62</v>
      </c>
      <c r="B20" s="18">
        <f>Forecast!B17+B19</f>
        <v>17641480759.489273</v>
      </c>
    </row>
    <row r="21" spans="1:2" x14ac:dyDescent="0.25">
      <c r="A21" t="s">
        <v>63</v>
      </c>
      <c r="B21" s="18">
        <f>-Assumptions!B30</f>
        <v>-1625429000</v>
      </c>
    </row>
    <row r="22" spans="1:2" x14ac:dyDescent="0.25">
      <c r="A22" t="s">
        <v>64</v>
      </c>
      <c r="B22" s="18">
        <f>B20+B21</f>
        <v>16016051759.489273</v>
      </c>
    </row>
    <row r="23" spans="1:2" x14ac:dyDescent="0.25">
      <c r="A23" s="19" t="s">
        <v>65</v>
      </c>
      <c r="B23" s="25">
        <f>B22/Assumptions!B31</f>
        <v>211.83852601665595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185.78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226.64571157530014</v>
      </c>
    </row>
    <row r="29" spans="1:2" x14ac:dyDescent="0.25">
      <c r="A29" s="19" t="s">
        <v>73</v>
      </c>
      <c r="B29" s="12">
        <f>B28/B26-1</f>
        <v>0.21996830431316683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0.069091</v>
      </c>
      <c r="B5" s="31">
        <v>289.0263582803533</v>
      </c>
      <c r="C5" s="31">
        <v>309.90829899530337</v>
      </c>
      <c r="D5" s="31">
        <v>335.4713377385107</v>
      </c>
      <c r="E5" s="31">
        <v>367.51170562260654</v>
      </c>
      <c r="F5" s="31">
        <v>408.8794198695358</v>
      </c>
    </row>
    <row r="6" spans="1:6" x14ac:dyDescent="0.25">
      <c r="A6" s="30">
        <v>0.079091</v>
      </c>
      <c r="B6" s="31">
        <v>241.39281318814923</v>
      </c>
      <c r="C6" s="31">
        <v>254.97003157551197</v>
      </c>
      <c r="D6" s="31">
        <v>271.01432533509853</v>
      </c>
      <c r="E6" s="31">
        <v>290.27952165689004</v>
      </c>
      <c r="F6" s="31">
        <v>313.8613892563404</v>
      </c>
    </row>
    <row r="7" spans="1:6" x14ac:dyDescent="0.25">
      <c r="A7" s="30">
        <v>0.089091</v>
      </c>
      <c r="B7" s="31">
        <v>206.61487289009344</v>
      </c>
      <c r="C7" s="31">
        <v>215.92242522630664</v>
      </c>
      <c r="D7" s="32">
        <v>226.64740704143094</v>
      </c>
      <c r="E7" s="31">
        <v>239.14962680348472</v>
      </c>
      <c r="F7" s="31">
        <v>253.92193118204224</v>
      </c>
    </row>
    <row r="8" spans="1:6" x14ac:dyDescent="0.25">
      <c r="A8" s="30">
        <v>0.099091</v>
      </c>
      <c r="B8" s="31">
        <v>180.10642644628476</v>
      </c>
      <c r="C8" s="31">
        <v>186.7386838765138</v>
      </c>
      <c r="D8" s="31">
        <v>194.23719261892992</v>
      </c>
      <c r="E8" s="31">
        <v>202.79002014516928</v>
      </c>
      <c r="F8" s="31">
        <v>212.64392156526833</v>
      </c>
    </row>
    <row r="9" spans="1:6" x14ac:dyDescent="0.25">
      <c r="A9" s="30">
        <v>0.109091</v>
      </c>
      <c r="B9" s="31">
        <v>159.2309928948737</v>
      </c>
      <c r="C9" s="31">
        <v>164.0978703114489</v>
      </c>
      <c r="D9" s="31">
        <v>169.5190655478669</v>
      </c>
      <c r="E9" s="31">
        <v>175.599707724984</v>
      </c>
      <c r="F9" s="31">
        <v>182.47330434182823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6497226000</v>
      </c>
      <c r="C5" s="18">
        <v>6267411000</v>
      </c>
      <c r="D5" s="18">
        <v>5906956000</v>
      </c>
      <c r="E5" s="18">
        <v>5475846000</v>
      </c>
      <c r="F5" s="8" t="s">
        <v>84</v>
      </c>
    </row>
    <row r="6" spans="1:6" x14ac:dyDescent="0.25">
      <c r="A6" t="s">
        <v>44</v>
      </c>
      <c r="B6" s="18">
        <v>1175711000</v>
      </c>
      <c r="C6" s="18">
        <v>1157260000</v>
      </c>
      <c r="D6" s="18">
        <v>1111071000</v>
      </c>
      <c r="E6" s="18">
        <v>1109185000</v>
      </c>
      <c r="F6" s="8" t="s">
        <v>85</v>
      </c>
    </row>
    <row r="7" spans="1:6" x14ac:dyDescent="0.25">
      <c r="A7" t="s">
        <v>86</v>
      </c>
      <c r="B7" s="18">
        <v>200309000</v>
      </c>
      <c r="C7" s="18">
        <v>202315000</v>
      </c>
      <c r="D7" s="18">
        <v>191103000</v>
      </c>
      <c r="E7" s="18">
        <v>191946000</v>
      </c>
      <c r="F7" s="8" t="s">
        <v>87</v>
      </c>
    </row>
    <row r="8" spans="1:6" x14ac:dyDescent="0.25">
      <c r="A8" t="s">
        <v>88</v>
      </c>
      <c r="B8" s="18">
        <v>115142000</v>
      </c>
      <c r="C8" s="18">
        <v>101737000</v>
      </c>
      <c r="D8" s="18">
        <v>103124000</v>
      </c>
      <c r="E8" s="18">
        <v>108050000</v>
      </c>
      <c r="F8" s="8" t="s">
        <v>89</v>
      </c>
    </row>
    <row r="9" spans="1:6" x14ac:dyDescent="0.25">
      <c r="A9" t="s">
        <v>90</v>
      </c>
      <c r="B9" s="18">
        <v>18641000</v>
      </c>
      <c r="C9" s="18">
        <v>41183000</v>
      </c>
      <c r="D9" s="18">
        <v>-60571000</v>
      </c>
      <c r="E9" s="18">
        <v>34509000</v>
      </c>
      <c r="F9" s="8" t="s">
        <v>91</v>
      </c>
    </row>
    <row r="10" spans="1:6" x14ac:dyDescent="0.25">
      <c r="A10" t="s">
        <v>92</v>
      </c>
      <c r="B10" s="18">
        <v>3347950000</v>
      </c>
      <c r="C10" s="18">
        <v>2900006000</v>
      </c>
      <c r="D10" s="18">
        <v>3070195000</v>
      </c>
      <c r="E10" s="18">
        <v>3158391000</v>
      </c>
      <c r="F10" s="8" t="s">
        <v>93</v>
      </c>
    </row>
    <row r="11" spans="1:6" x14ac:dyDescent="0.25">
      <c r="A11" t="s">
        <v>94</v>
      </c>
      <c r="B11" s="18">
        <v>1722521000</v>
      </c>
      <c r="C11" s="18">
        <v>1933147000</v>
      </c>
      <c r="D11" s="18">
        <v>1318999000</v>
      </c>
      <c r="E11" s="18">
        <v>697999000</v>
      </c>
      <c r="F11" s="8" t="s">
        <v>95</v>
      </c>
    </row>
    <row r="12" spans="1:6" x14ac:dyDescent="0.25">
      <c r="A12" t="s">
        <v>32</v>
      </c>
      <c r="B12" s="34">
        <v>75605000</v>
      </c>
      <c r="C12" s="34">
        <v>78338000</v>
      </c>
      <c r="D12" s="34">
        <v>79680000</v>
      </c>
      <c r="E12" s="34">
        <v>81067000</v>
      </c>
      <c r="F12" s="8" t="s">
        <v>96</v>
      </c>
    </row>
    <row r="15" spans="1:1" x14ac:dyDescent="0.25">
      <c r="A15" s="19" t="s">
        <v>97</v>
      </c>
    </row>
    <row r="17" spans="1:1" x14ac:dyDescent="0.25">
      <c r="A17" s="35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2026-09-19T01:04:01Z</dcterms:modified>
</cp:coreProperties>
</file>