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<sst xmlns="http://schemas.openxmlformats.org/spreadsheetml/2006/main" count="114" uniqueCount="102">
  <si>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ITC Limited (ITC.NS)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</si>
  <si>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</si>
  <si>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</si>
  <si>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</si>
  <si>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</si>
  <si>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</si>
  <si>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</si>
  <si>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</si>
  <si>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</si>
  <si>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</si>
  <si>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</si>
  <si>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</si>
  <si>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</si>
  <si>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</si>
  <si>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</si>
  <si>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</si>
  <si>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</si>
  <si>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</si>
  <si>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</si>
  <si>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Clamped from a reported -0.093</t>
  </si>
  <si>
    <t>Cost of equity</t>
  </si>
  <si>
    <t>Cost of debt</t>
  </si>
  <si>
    <t>Floored at the risk-free rate (implied cost of debt was lower)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</si>
  <si>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</si>
  <si>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</si>
  <si>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</si>
  <si>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</si>
  <si>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</si>
  <si>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</si>
  <si>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</si>
  <si>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</si>
  <si>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</si>
  <si>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</si>
  <si>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</si>
  <si>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</si>
  <si>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</si>
  <si>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</si>
  <si>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</si>
  <si>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</si>
  <si>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</si>
  <si>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</si>
  <si>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</si>
  <si>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</si>
  <si>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</si>
  <si>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</si>
  <si>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</si>
  <si>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</si>
  <si>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</si>
  <si>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</si>
  <si>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</si>
  <si>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</si>
  <si>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</si>
  <si>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</si>
  <si>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</si>
  <si>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</si>
  <si>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</si>
  <si>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</si>
  <si>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</si>
  <si>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</si>
  <si>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</si>
  <si>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</si>
  <si>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</si>
  <si>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</si>
  <si>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</si>
  <si>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</si>
  <si>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</si>
  <si>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</si>
  <si>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</si>
  <si>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</si>
  <si>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</si>
  <si>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</si>
  <si>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</si>
  <si>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</si>
  <si>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</si>
  <si>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</si>
  <si>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</si>
  <si>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</si>
  <si>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</si>
  <si>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</si>
  <si>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</si>
  <si>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</si>
  <si>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</si>
  <si>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</si>
  <si>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</si>
  <si>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</si>
  <si>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</si>
  <si>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</si>
  <si>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</si>
  <si>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</si>
  <si>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</si>
  <si>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</si>
  <si>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</si>
  <si>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</si>
  <si>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</si>
  <si>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</si>
  <si>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</si>
  <si>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</si>
  <si>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</si>
  <si>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Beta of -0.093 is not usable in a cost of equity. Clamped to 0.30.</t>
  </si>
  <si>
    <t>Adjusted: Capital expenditure runs at 3.8% of revenue against depreciation of 2.5%.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</si>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</sst>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0.03646483983178639</v>
      </c>
    </row>
    <row r="7" spans="1:2" x14ac:dyDescent="0.25">
      <c r="A7" t="s">
        <v>5</v>
      </c>
      <c r="B7" s="6">
        <v>0.33568544957865853</v>
      </c>
    </row>
    <row r="8" spans="1:2" x14ac:dyDescent="0.25">
      <c r="A8" t="s">
        <v>6</v>
      </c>
      <c r="B8" s="6">
        <v>0.24934385189445754</v>
      </c>
    </row>
    <row r="9" spans="1:2" x14ac:dyDescent="0.25">
      <c r="A9" t="s">
        <v>7</v>
      </c>
      <c r="B9" s="6">
        <v>0.025176088710035592</v>
      </c>
    </row>
    <row r="10" spans="1:2" x14ac:dyDescent="0.25">
      <c r="A10" t="s">
        <v>8</v>
      </c>
      <c r="B10" s="6">
        <v>0.03758638704642702</v>
      </c>
    </row>
    <row r="11" spans="1:2" x14ac:dyDescent="0.25">
      <c r="A11" t="s">
        <v>9</v>
      </c>
      <c r="B11" s="6">
        <v>0.37756737553495595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11.264309708837633</v>
      </c>
    </row>
    <row r="14" spans="1:3" x14ac:dyDescent="0.25">
      <c r="A14" t="s">
        <v>12</v>
      </c>
      <c r="B14" s="6">
        <v>0.25810919219599093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0.092</v>
      </c>
    </row>
    <row r="21" spans="1:3" x14ac:dyDescent="0.25">
      <c r="A21" t="s">
        <v>21</v>
      </c>
      <c r="B21" s="6">
        <v>0.068</v>
      </c>
      <c r="C21" s="8" t="s">
        <v>22</v>
      </c>
    </row>
    <row r="22" spans="1:2" x14ac:dyDescent="0.25">
      <c r="A22" t="s">
        <v>23</v>
      </c>
      <c r="B22" s="11">
        <v>3286754394112</v>
      </c>
    </row>
    <row r="23" spans="1:2" x14ac:dyDescent="0.25">
      <c r="A23" t="s">
        <v>24</v>
      </c>
      <c r="B23" s="11">
        <v>23993600000</v>
      </c>
    </row>
    <row r="24" spans="1:2" x14ac:dyDescent="0.25">
      <c r="A24" t="s">
        <v>25</v>
      </c>
      <c r="B24" s="10">
        <f>B22/(B22+B23)</f>
        <v>0.992752815967065</v>
      </c>
    </row>
    <row r="25" spans="1:2" x14ac:dyDescent="0.25">
      <c r="A25" t="s">
        <v>26</v>
      </c>
      <c r="B25" s="10">
        <f>1-B24</f>
        <v>0.007247184032935006</v>
      </c>
    </row>
    <row r="26" spans="1:2" x14ac:dyDescent="0.25">
      <c r="A26" t="s">
        <v>27</v>
      </c>
      <c r="B26" s="12">
        <f>B24*B20+B25*B21*(1-B8)</f>
        <v>0.09170318881002268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782132800000</v>
      </c>
      <c r="C29" s="8" t="s">
        <v>30</v>
      </c>
    </row>
    <row r="30" spans="1:2" x14ac:dyDescent="0.25">
      <c r="A30" t="s">
        <v>31</v>
      </c>
      <c r="B30" s="11">
        <v>-210914100000</v>
      </c>
    </row>
    <row r="31" spans="1:2" x14ac:dyDescent="0.25">
      <c r="A31" t="s">
        <v>32</v>
      </c>
      <c r="B31" s="13">
        <v>12532552734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0.03646483983178639</v>
      </c>
      <c r="C5" s="10">
        <f>Assumptions!B6</f>
        <v>0.03646483983178639</v>
      </c>
      <c r="D5" s="10">
        <f>Assumptions!B6</f>
        <v>0.03646483983178639</v>
      </c>
      <c r="E5" s="10">
        <f>Assumptions!B6</f>
        <v>0.03646483983178639</v>
      </c>
      <c r="F5" s="10">
        <f>Assumptions!B6</f>
        <v>0.03646483983178639</v>
      </c>
    </row>
    <row r="6" spans="1:6" x14ac:dyDescent="0.25">
      <c r="A6" t="s">
        <v>43</v>
      </c>
      <c r="B6" s="18">
        <f>Assumptions!B29*(1+B5)</f>
        <v>810653147279.1866</v>
      </c>
      <c r="C6" s="18">
        <f>B6*(1+C5)</f>
        <v>840213484453.8557</v>
      </c>
      <c r="D6" s="18">
        <f>C6*(1+D5)</f>
        <v>870851734588.9727</v>
      </c>
      <c r="E6" s="18">
        <f>D6*(1+E5)</f>
        <v>902607203607.9929</v>
      </c>
      <c r="F6" s="18">
        <f>E6*(1+F5)</f>
        <v>935520630718.575</v>
      </c>
    </row>
    <row r="7" spans="1:6" x14ac:dyDescent="0.25">
      <c r="A7" t="s">
        <v>5</v>
      </c>
      <c r="B7" s="10">
        <f>Assumptions!B7</f>
        <v>0.33568544957865853</v>
      </c>
      <c r="C7" s="10">
        <f>Assumptions!B7</f>
        <v>0.33568544957865853</v>
      </c>
      <c r="D7" s="10">
        <f>Assumptions!B7</f>
        <v>0.33568544957865853</v>
      </c>
      <c r="E7" s="10">
        <f>Assumptions!B7</f>
        <v>0.33568544957865853</v>
      </c>
      <c r="F7" s="10">
        <f>Assumptions!B7</f>
        <v>0.33568544957865853</v>
      </c>
    </row>
    <row r="8" spans="1:6" x14ac:dyDescent="0.25">
      <c r="A8" t="s">
        <v>44</v>
      </c>
      <c r="B8" s="18">
        <f>B6*B7</f>
        <v>272124466196.76825</v>
      </c>
      <c r="C8" s="18">
        <f>C6*C7</f>
        <v>282047441270.9438</v>
      </c>
      <c r="D8" s="18">
        <f>D6*D7</f>
        <v>292332256041.8539</v>
      </c>
      <c r="E8" s="18">
        <f>E6*E7</f>
        <v>302992104936.0849</v>
      </c>
      <c r="F8" s="18">
        <f>F6*F7</f>
        <v>314040663512.875</v>
      </c>
    </row>
    <row r="9" spans="1:6" x14ac:dyDescent="0.25">
      <c r="A9" t="s">
        <v>45</v>
      </c>
      <c r="B9" s="18">
        <f>B8*(1-Assumptions!B8)</f>
        <v>204271903600.54297</v>
      </c>
      <c r="C9" s="18">
        <f>C8*(1-Assumptions!B8)</f>
        <v>211720645847.4709</v>
      </c>
      <c r="D9" s="18">
        <f>D8*(1-Assumptions!B8)</f>
        <v>219441005287.38123</v>
      </c>
      <c r="E9" s="18">
        <f>E8*(1-Assumptions!B8)</f>
        <v>227442886397.71182</v>
      </c>
      <c r="F9" s="18">
        <f>F8*(1-Assumptions!B8)</f>
        <v>235736554821.08353</v>
      </c>
    </row>
    <row r="10" spans="1:6" x14ac:dyDescent="0.25">
      <c r="A10" t="s">
        <v>46</v>
      </c>
      <c r="B10" s="18">
        <f>B6*Assumptions!B9</f>
        <v>20409075548.970352</v>
      </c>
      <c r="C10" s="18">
        <f>C6*Assumptions!B9</f>
        <v>21153289219.978382</v>
      </c>
      <c r="D10" s="18">
        <f>D6*Assumptions!B9</f>
        <v>21924640523.300346</v>
      </c>
      <c r="E10" s="18">
        <f>E6*Assumptions!B9</f>
        <v>22724119028.351986</v>
      </c>
      <c r="F10" s="18">
        <f>F6*Assumptions!B9</f>
        <v>23552750389.03929</v>
      </c>
    </row>
    <row r="11" spans="1:6" x14ac:dyDescent="0.25">
      <c r="A11" t="s">
        <v>47</v>
      </c>
      <c r="B11" s="18">
        <f>-B6*Assumptions!B10</f>
        <v>-30469522954.03972</v>
      </c>
      <c r="C11" s="18">
        <f>-C6*Assumptions!B10</f>
        <v>-31580589228.309715</v>
      </c>
      <c r="D11" s="18">
        <f>-D6*Assumptions!B10</f>
        <v>-32732170356.313465</v>
      </c>
      <c r="E11" s="18">
        <f>-E6*Assumptions!B10</f>
        <v>-33925743705.703182</v>
      </c>
      <c r="F11" s="18">
        <f>-F6*Assumptions!B10</f>
        <v>-35162840516.10588</v>
      </c>
    </row>
    <row r="12" spans="1:6" x14ac:dyDescent="0.25">
      <c r="A12" t="s">
        <v>48</v>
      </c>
      <c r="B12" s="18">
        <f>-(B6-Assumptions!B29)*Assumptions!B11</f>
        <v>-10768352671.548023</v>
      </c>
      <c r="C12" s="18">
        <f>-(C6-B6)*Assumptions!B11</f>
        <v>-11161018926.968195</v>
      </c>
      <c r="D12" s="18">
        <f>-(D6-C6)*Assumptions!B11</f>
        <v>-11568003694.499615</v>
      </c>
      <c r="E12" s="18">
        <f>-(E6-D6)*Assumptions!B11</f>
        <v>-11989829096.393084</v>
      </c>
      <c r="F12" s="18">
        <f>-(F6-E6)*Assumptions!B11</f>
        <v>-12427036294.003527</v>
      </c>
    </row>
    <row r="13" spans="1:6" x14ac:dyDescent="0.25">
      <c r="A13" s="19" t="s">
        <v>49</v>
      </c>
      <c r="B13" s="20">
        <f>B9+B10+B11+B12</f>
        <v>183443103523.92554</v>
      </c>
      <c r="C13" s="20">
        <f>C9+C10+C11+C12</f>
        <v>190132326912.17136</v>
      </c>
      <c r="D13" s="20">
        <f>D9+D10+D11+D12</f>
        <v>197065471759.8685</v>
      </c>
      <c r="E13" s="20">
        <f>E9+E10+E11+E12</f>
        <v>204251432623.96753</v>
      </c>
      <c r="F13" s="20">
        <f>F9+F10+F11+F12</f>
        <v>211699428400.01337</v>
      </c>
    </row>
    <row r="14" spans="1:6" x14ac:dyDescent="0.25">
      <c r="A14" t="s">
        <v>50</v>
      </c>
      <c r="B14" s="21">
        <f>1/(1+Assumptions!$B$26)^(1-0.5*Assumptions!$B$32)</f>
        <v>0.9570788312411005</v>
      </c>
      <c r="C14" s="21">
        <f>1/(1+Assumptions!$B$26)^(2-0.5*Assumptions!$B$32)</f>
        <v>0.8766841033819227</v>
      </c>
      <c r="D14" s="21">
        <f>1/(1+Assumptions!$B$26)^(3-0.5*Assumptions!$B$32)</f>
        <v>0.8030425415698613</v>
      </c>
      <c r="E14" s="21">
        <f>1/(1+Assumptions!$B$26)^(4-0.5*Assumptions!$B$32)</f>
        <v>0.7355868791087742</v>
      </c>
      <c r="F14" s="21">
        <f>1/(1+Assumptions!$B$26)^(5-0.5*Assumptions!$B$32)</f>
        <v>0.6737974997678425</v>
      </c>
    </row>
    <row r="15" spans="1:6" x14ac:dyDescent="0.25">
      <c r="A15" s="19" t="s">
        <v>51</v>
      </c>
      <c r="B15" s="20">
        <f>B13*B14</f>
        <v>175569511119.91885</v>
      </c>
      <c r="C15" s="20">
        <f>C13*C14</f>
        <v>166685988542.91556</v>
      </c>
      <c r="D15" s="20">
        <f>D13*D14</f>
        <v>158251957297.70853</v>
      </c>
      <c r="E15" s="20">
        <f>E13*E14</f>
        <v>150244673877.36035</v>
      </c>
      <c r="F15" s="20">
        <f>F13*F14</f>
        <v>142642545558.21042</v>
      </c>
    </row>
    <row r="17" spans="1:2" x14ac:dyDescent="0.25">
      <c r="A17" s="22" t="s">
        <v>52</v>
      </c>
      <c r="B17" s="23">
        <f>SUM(B15:F15)</f>
        <v>793394676396.1138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211699428400.01337</v>
      </c>
    </row>
    <row r="5" spans="1:2" x14ac:dyDescent="0.25">
      <c r="A5" t="s">
        <v>56</v>
      </c>
      <c r="B5" s="18">
        <f>IF(Assumptions!$B$33=0,B4,B4-Forecast!F11-Forecast!F10-Forecast!F12)</f>
        <v>235736554821.08353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0.09685823192618676</v>
      </c>
    </row>
    <row r="7" spans="1:2" x14ac:dyDescent="0.25">
      <c r="A7" t="s">
        <v>58</v>
      </c>
      <c r="B7" s="18">
        <f>-MAX(Forecast!F9,0)*B6</f>
        <v>-22833025900.340748</v>
      </c>
    </row>
    <row r="8" spans="1:2" x14ac:dyDescent="0.25">
      <c r="A8" t="s">
        <v>59</v>
      </c>
      <c r="B8" s="18">
        <f>IF(OR(Assumptions!$B$33=0,Assumptions!B12&lt;=0),B5,MAX(B5+B7,0))</f>
        <v>212903528920.74277</v>
      </c>
    </row>
    <row r="9" spans="1:2" x14ac:dyDescent="0.25">
      <c r="A9" t="s">
        <v>60</v>
      </c>
      <c r="B9" s="18">
        <f>B8*(1+Assumptions!B12)/(Assumptions!B26-Assumptions!B12)</f>
        <v>3271599469783.836</v>
      </c>
    </row>
    <row r="10" spans="1:2" x14ac:dyDescent="0.25">
      <c r="A10" t="s">
        <v>61</v>
      </c>
      <c r="B10" s="18">
        <f>B9/(1+Assumptions!B26)^(5-0.5*Assumptions!B32)</f>
        <v>2204395542982.148</v>
      </c>
    </row>
    <row r="11" spans="1:2" x14ac:dyDescent="0.25">
      <c r="A11" t="s">
        <v>62</v>
      </c>
      <c r="B11" s="18">
        <f>Forecast!B17+B10</f>
        <v>2997790219378.2617</v>
      </c>
    </row>
    <row r="12" spans="1:2" x14ac:dyDescent="0.25">
      <c r="A12" t="s">
        <v>63</v>
      </c>
      <c r="B12" s="18">
        <f>-Assumptions!B30</f>
        <v>210914100000</v>
      </c>
    </row>
    <row r="13" spans="1:2" x14ac:dyDescent="0.25">
      <c r="A13" t="s">
        <v>64</v>
      </c>
      <c r="B13" s="18">
        <f>B11+B12</f>
        <v>3208704319378.2617</v>
      </c>
    </row>
    <row r="14" spans="1:2" x14ac:dyDescent="0.25">
      <c r="A14" s="19" t="s">
        <v>65</v>
      </c>
      <c r="B14" s="24">
        <f>B13/Assumptions!B31</f>
        <v>256.0295885030075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337593413901.9143</v>
      </c>
    </row>
    <row r="18" spans="1:2" x14ac:dyDescent="0.25">
      <c r="A18" t="s">
        <v>60</v>
      </c>
      <c r="B18" s="18">
        <f>B17*Assumptions!B13</f>
        <v>3802756769854.9746</v>
      </c>
    </row>
    <row r="19" spans="1:2" x14ac:dyDescent="0.25">
      <c r="A19" t="s">
        <v>61</v>
      </c>
      <c r="B19" s="18">
        <f>B18/(1+Assumptions!B26)^(5-0.5*Assumptions!B32)</f>
        <v>2562288003753.519</v>
      </c>
    </row>
    <row r="20" spans="1:2" x14ac:dyDescent="0.25">
      <c r="A20" t="s">
        <v>62</v>
      </c>
      <c r="B20" s="18">
        <f>Forecast!B17+B19</f>
        <v>3355682680149.633</v>
      </c>
    </row>
    <row r="21" spans="1:2" x14ac:dyDescent="0.25">
      <c r="A21" t="s">
        <v>63</v>
      </c>
      <c r="B21" s="18">
        <f>-Assumptions!B30</f>
        <v>210914100000</v>
      </c>
    </row>
    <row r="22" spans="1:2" x14ac:dyDescent="0.25">
      <c r="A22" t="s">
        <v>64</v>
      </c>
      <c r="B22" s="18">
        <f>B20+B21</f>
        <v>3566596780149.633</v>
      </c>
    </row>
    <row r="23" spans="1:2" x14ac:dyDescent="0.25">
      <c r="A23" s="19" t="s">
        <v>65</v>
      </c>
      <c r="B23" s="25">
        <f>B22/Assumptions!B31</f>
        <v>284.5866166175138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262.3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256.0295885030075</v>
      </c>
    </row>
    <row r="29" spans="1:2" x14ac:dyDescent="0.25">
      <c r="A29" s="19" t="s">
        <v>73</v>
      </c>
      <c r="B29" s="12">
        <f>B28/B26-1</f>
        <v>-0.023905495604241267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0.071703</v>
      </c>
      <c r="B5" s="31">
        <v>315.25229988269706</v>
      </c>
      <c r="C5" s="31">
        <v>333.70071258433575</v>
      </c>
      <c r="D5" s="31">
        <v>356.0421497967412</v>
      </c>
      <c r="E5" s="31">
        <v>383.67687931027666</v>
      </c>
      <c r="F5" s="31">
        <v>418.76819525667344</v>
      </c>
    </row>
    <row r="6" spans="1:6" x14ac:dyDescent="0.25">
      <c r="A6" s="30">
        <v>0.081703</v>
      </c>
      <c r="B6" s="31">
        <v>270.88315257873495</v>
      </c>
      <c r="C6" s="31">
        <v>283.0032380978008</v>
      </c>
      <c r="D6" s="31">
        <v>297.21566211769425</v>
      </c>
      <c r="E6" s="31">
        <v>314.1274508750442</v>
      </c>
      <c r="F6" s="31">
        <v>334.60558231691704</v>
      </c>
    </row>
    <row r="7" spans="1:6" x14ac:dyDescent="0.25">
      <c r="A7" s="30">
        <v>0.091703</v>
      </c>
      <c r="B7" s="31">
        <v>238.10389316645066</v>
      </c>
      <c r="C7" s="31">
        <v>246.45917069744647</v>
      </c>
      <c r="D7" s="32">
        <v>256.03024951927455</v>
      </c>
      <c r="E7" s="31">
        <v>267.1126909395294</v>
      </c>
      <c r="F7" s="31">
        <v>280.106305179476</v>
      </c>
    </row>
    <row r="8" spans="1:6" x14ac:dyDescent="0.25">
      <c r="A8" s="30">
        <v>0.101703</v>
      </c>
      <c r="B8" s="31">
        <v>212.90319705987545</v>
      </c>
      <c r="C8" s="31">
        <v>218.870893708036</v>
      </c>
      <c r="D8" s="31">
        <v>225.58589473437144</v>
      </c>
      <c r="E8" s="31">
        <v>233.20453342581024</v>
      </c>
      <c r="F8" s="31">
        <v>241.9300175087897</v>
      </c>
    </row>
    <row r="9" spans="1:6" x14ac:dyDescent="0.25">
      <c r="A9" s="30">
        <v>0.111703</v>
      </c>
      <c r="B9" s="31">
        <v>192.92903924818316</v>
      </c>
      <c r="C9" s="31">
        <v>197.30798410475882</v>
      </c>
      <c r="D9" s="31">
        <v>202.1658843153549</v>
      </c>
      <c r="E9" s="31">
        <v>207.59067215063862</v>
      </c>
      <c r="F9" s="31">
        <v>213.69320786862212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782132800000</v>
      </c>
      <c r="C5" s="18">
        <v>746533200000</v>
      </c>
      <c r="D5" s="18">
        <v>673910400000</v>
      </c>
      <c r="E5" s="18">
        <v>702452200000</v>
      </c>
      <c r="F5" s="8" t="s">
        <v>84</v>
      </c>
    </row>
    <row r="6" spans="1:6" x14ac:dyDescent="0.25">
      <c r="A6" t="s">
        <v>44</v>
      </c>
      <c r="B6" s="18">
        <v>255955400000</v>
      </c>
      <c r="C6" s="18">
        <v>241931300000</v>
      </c>
      <c r="D6" s="18">
        <v>236694800000</v>
      </c>
      <c r="E6" s="18">
        <v>238967000000</v>
      </c>
      <c r="F6" s="8" t="s">
        <v>85</v>
      </c>
    </row>
    <row r="7" spans="1:6" x14ac:dyDescent="0.25">
      <c r="A7" t="s">
        <v>86</v>
      </c>
      <c r="B7" s="18">
        <v>17105300000</v>
      </c>
      <c r="C7" s="18">
        <v>19505800000</v>
      </c>
      <c r="D7" s="18">
        <v>18163900000</v>
      </c>
      <c r="E7" s="18">
        <v>18090100000</v>
      </c>
      <c r="F7" s="8" t="s">
        <v>87</v>
      </c>
    </row>
    <row r="8" spans="1:6" x14ac:dyDescent="0.25">
      <c r="A8" t="s">
        <v>88</v>
      </c>
      <c r="B8" s="18">
        <v>21828900000</v>
      </c>
      <c r="C8" s="18">
        <v>22787000000</v>
      </c>
      <c r="D8" s="18">
        <v>35625300000</v>
      </c>
      <c r="E8" s="18">
        <v>27429900000</v>
      </c>
      <c r="F8" s="8" t="s">
        <v>89</v>
      </c>
    </row>
    <row r="9" spans="1:6" x14ac:dyDescent="0.25">
      <c r="A9" t="s">
        <v>90</v>
      </c>
      <c r="B9" s="18">
        <v>27622800000</v>
      </c>
      <c r="C9" s="18">
        <v>27420000000</v>
      </c>
      <c r="D9" s="18">
        <v>33370300000</v>
      </c>
      <c r="E9" s="18">
        <v>9241500000</v>
      </c>
      <c r="F9" s="8" t="s">
        <v>91</v>
      </c>
    </row>
    <row r="10" spans="1:6" x14ac:dyDescent="0.25">
      <c r="A10" t="s">
        <v>92</v>
      </c>
      <c r="B10" s="18">
        <v>23993600000</v>
      </c>
      <c r="C10" s="18">
        <v>2848400000</v>
      </c>
      <c r="D10" s="18">
        <v>3037300000</v>
      </c>
      <c r="E10" s="18">
        <v>3063400000</v>
      </c>
      <c r="F10" s="8" t="s">
        <v>93</v>
      </c>
    </row>
    <row r="11" spans="1:6" x14ac:dyDescent="0.25">
      <c r="A11" t="s">
        <v>94</v>
      </c>
      <c r="B11" s="18">
        <v>234907700000</v>
      </c>
      <c r="C11" s="18">
        <v>200350200000</v>
      </c>
      <c r="D11" s="18">
        <v>198931600000</v>
      </c>
      <c r="E11" s="18">
        <v>218736200000</v>
      </c>
      <c r="F11" s="8" t="s">
        <v>95</v>
      </c>
    </row>
    <row r="12" spans="1:6" x14ac:dyDescent="0.25">
      <c r="A12" t="s">
        <v>32</v>
      </c>
      <c r="B12" s="34">
        <v>12532552734</v>
      </c>
      <c r="C12" s="34">
        <v>12521042519</v>
      </c>
      <c r="D12" s="34">
        <v>12489150656</v>
      </c>
      <c r="E12" s="34">
        <v>12414327109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2026-09-19T00:08:08Z</dcterms:modified>
</cp:coreProperties>
</file>