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<sst xmlns="http://schemas.openxmlformats.org/spreadsheetml/2006/main" count="113" uniqueCount="101">
  <si>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Iveco Group N.V. (IVG.MI)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</si>
  <si>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</si>
  <si>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</si>
  <si>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</si>
  <si>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</si>
  <si>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</si>
  <si>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</si>
  <si>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</si>
  <si>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</si>
  <si>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</si>
  <si>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</si>
  <si>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</si>
  <si>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</si>
  <si>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</si>
  <si>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</si>
  <si>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</si>
  <si>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</si>
  <si>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</si>
  <si>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</si>
  <si>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</si>
  <si>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</si>
  <si>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</si>
  <si>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</si>
  <si>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</si>
  <si>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</si>
  <si>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</si>
  <si>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</si>
  <si>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</si>
  <si>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</si>
  <si>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</si>
  <si>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</si>
  <si>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</si>
  <si>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</si>
  <si>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</si>
  <si>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</si>
  <si>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</si>
  <si>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</si>
  <si>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</si>
  <si>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</si>
  <si>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</si>
  <si>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</si>
  <si>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</si>
  <si>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</si>
  <si>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</si>
  <si>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</si>
  <si>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</si>
  <si>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</si>
  <si>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</si>
  <si>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</si>
  <si>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</si>
  <si>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</si>
  <si>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</si>
  <si>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</si>
  <si>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</si>
  <si>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</si>
  <si>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</si>
  <si>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</si>
  <si>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</si>
  <si>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</si>
  <si>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</si>
  <si>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</si>
  <si>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</si>
  <si>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</si>
  <si>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</si>
  <si>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</si>
  <si>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</si>
  <si>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</si>
  <si>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</si>
  <si>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</si>
  <si>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</si>
  <si>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</si>
  <si>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</si>
  <si>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</si>
  <si>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</si>
  <si>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</si>
  <si>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</si>
  <si>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</si>
  <si>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</si>
  <si>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</si>
  <si>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</si>
  <si>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</si>
  <si>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</si>
  <si>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</si>
  <si>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</si>
  <si>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</si>
  <si>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</si>
  <si>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</si>
  <si>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</si>
  <si>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</si>
  <si>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</si>
  <si>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</si>
  <si>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</si>
  <si>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</si>
  <si>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</si>
  <si>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</si>
  <si>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</si>
  <si>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</si>
  <si>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</si>
  <si>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5.9% of revenue against depreciation of 4.4%.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</si>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</sst>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-0.02205174206379279</v>
      </c>
    </row>
    <row r="7" spans="1:2" x14ac:dyDescent="0.25">
      <c r="A7" t="s">
        <v>5</v>
      </c>
      <c r="B7" s="6">
        <v>0.055430955924764824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0.04414088101975465</v>
      </c>
    </row>
    <row r="10" spans="1:2" x14ac:dyDescent="0.25">
      <c r="A10" t="s">
        <v>8</v>
      </c>
      <c r="B10" s="6">
        <v>0.059035182325029294</v>
      </c>
    </row>
    <row r="11" spans="1:2" x14ac:dyDescent="0.25">
      <c r="A11" t="s">
        <v>9</v>
      </c>
      <c r="B11" s="6">
        <v>-0.022244691607684528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4.866542287323943</v>
      </c>
    </row>
    <row r="14" spans="1:3" x14ac:dyDescent="0.25">
      <c r="A14" t="s">
        <v>12</v>
      </c>
      <c r="B14" s="6">
        <v>0.0713554212059567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1.02278</v>
      </c>
      <c r="C19" s="8" t="s">
        <v>19</v>
      </c>
    </row>
    <row r="20" spans="1:2" x14ac:dyDescent="0.25">
      <c r="A20" t="s">
        <v>20</v>
      </c>
      <c r="B20" s="10">
        <f>B17+B19*B18</f>
        <v>0.10848070000000001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3755490048</v>
      </c>
    </row>
    <row r="23" spans="1:2" x14ac:dyDescent="0.25">
      <c r="A23" t="s">
        <v>24</v>
      </c>
      <c r="B23" s="11">
        <v>6061000000</v>
      </c>
    </row>
    <row r="24" spans="1:2" x14ac:dyDescent="0.25">
      <c r="A24" t="s">
        <v>25</v>
      </c>
      <c r="B24" s="10">
        <f>B22/(B22+B23)</f>
        <v>0.38256953652850073</v>
      </c>
    </row>
    <row r="25" spans="1:2" x14ac:dyDescent="0.25">
      <c r="A25" t="s">
        <v>26</v>
      </c>
      <c r="B25" s="10">
        <f>1-B24</f>
        <v>0.6174304634714993</v>
      </c>
    </row>
    <row r="26" spans="1:2" x14ac:dyDescent="0.25">
      <c r="A26" t="s">
        <v>27</v>
      </c>
      <c r="B26" s="12">
        <f>B24*B20+B25*B21*(1-B8)</f>
        <v>0.06095047072063957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13428000000</v>
      </c>
      <c r="C29" s="8" t="s">
        <v>30</v>
      </c>
    </row>
    <row r="30" spans="1:2" x14ac:dyDescent="0.25">
      <c r="A30" t="s">
        <v>31</v>
      </c>
      <c r="B30" s="11">
        <v>3155000000</v>
      </c>
    </row>
    <row r="31" spans="1:2" x14ac:dyDescent="0.25">
      <c r="A31" t="s">
        <v>32</v>
      </c>
      <c r="B31" s="13">
        <v>268000000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-0.02205174206379279</v>
      </c>
      <c r="C5" s="10">
        <f>Assumptions!B6</f>
        <v>-0.02205174206379279</v>
      </c>
      <c r="D5" s="10">
        <f>Assumptions!B6</f>
        <v>-0.02205174206379279</v>
      </c>
      <c r="E5" s="10">
        <f>Assumptions!B6</f>
        <v>-0.02205174206379279</v>
      </c>
      <c r="F5" s="10">
        <f>Assumptions!B6</f>
        <v>-0.02205174206379279</v>
      </c>
    </row>
    <row r="6" spans="1:6" x14ac:dyDescent="0.25">
      <c r="A6" t="s">
        <v>43</v>
      </c>
      <c r="B6" s="18">
        <f>Assumptions!B29*(1+B5)</f>
        <v>13131889207.56739</v>
      </c>
      <c r="C6" s="18">
        <f>B6*(1+C5)</f>
        <v>12842308173.95181</v>
      </c>
      <c r="D6" s="18">
        <f>C6*(1+D5)</f>
        <v>12559112906.596088</v>
      </c>
      <c r="E6" s="18">
        <f>D6*(1+E5)</f>
        <v>12282162588.22978</v>
      </c>
      <c r="F6" s="18">
        <f>E6*(1+F5)</f>
        <v>12011319506.848572</v>
      </c>
    </row>
    <row r="7" spans="1:6" x14ac:dyDescent="0.25">
      <c r="A7" t="s">
        <v>5</v>
      </c>
      <c r="B7" s="10">
        <f>Assumptions!B7</f>
        <v>0.055430955924764824</v>
      </c>
      <c r="C7" s="10">
        <f>Assumptions!B7</f>
        <v>0.055430955924764824</v>
      </c>
      <c r="D7" s="10">
        <f>Assumptions!B7</f>
        <v>0.055430955924764824</v>
      </c>
      <c r="E7" s="10">
        <f>Assumptions!B7</f>
        <v>0.055430955924764824</v>
      </c>
      <c r="F7" s="10">
        <f>Assumptions!B7</f>
        <v>0.055430955924764824</v>
      </c>
    </row>
    <row r="8" spans="1:6" x14ac:dyDescent="0.25">
      <c r="A8" t="s">
        <v>44</v>
      </c>
      <c r="B8" s="18">
        <f>B6*B7</f>
        <v>727913171.8735629</v>
      </c>
      <c r="C8" s="18">
        <f>C6*C7</f>
        <v>711861418.3625698</v>
      </c>
      <c r="D8" s="18">
        <f>D6*D7</f>
        <v>696163633.9796728</v>
      </c>
      <c r="E8" s="18">
        <f>E6*E7</f>
        <v>680812013.0889604</v>
      </c>
      <c r="F8" s="18">
        <f>F6*F7</f>
        <v>665798922.1823912</v>
      </c>
    </row>
    <row r="9" spans="1:6" x14ac:dyDescent="0.25">
      <c r="A9" t="s">
        <v>45</v>
      </c>
      <c r="B9" s="18">
        <f>B8*(1-Assumptions!B8)</f>
        <v>545934878.9051722</v>
      </c>
      <c r="C9" s="18">
        <f>C8*(1-Assumptions!B8)</f>
        <v>533896063.77192736</v>
      </c>
      <c r="D9" s="18">
        <f>D8*(1-Assumptions!B8)</f>
        <v>522122725.48475456</v>
      </c>
      <c r="E9" s="18">
        <f>E8*(1-Assumptions!B8)</f>
        <v>510609009.8167203</v>
      </c>
      <c r="F9" s="18">
        <f>F8*(1-Assumptions!B8)</f>
        <v>499349191.6367934</v>
      </c>
    </row>
    <row r="10" spans="1:6" x14ac:dyDescent="0.25">
      <c r="A10" t="s">
        <v>46</v>
      </c>
      <c r="B10" s="18">
        <f>B6*Assumptions!B9</f>
        <v>579653159.0758324</v>
      </c>
      <c r="C10" s="18">
        <f>C6*Assumptions!B9</f>
        <v>566870797.1254295</v>
      </c>
      <c r="D10" s="18">
        <f>D6*Assumptions!B9</f>
        <v>554370308.5237229</v>
      </c>
      <c r="E10" s="18">
        <f>E6*Assumptions!B9</f>
        <v>542145477.4723326</v>
      </c>
      <c r="F10" s="18">
        <f>F6*Assumptions!B9</f>
        <v>530190225.2420609</v>
      </c>
    </row>
    <row r="11" spans="1:6" x14ac:dyDescent="0.25">
      <c r="A11" t="s">
        <v>47</v>
      </c>
      <c r="B11" s="18">
        <f>-B6*Assumptions!B10</f>
        <v>-775243473.6408254</v>
      </c>
      <c r="C11" s="18">
        <f>-C6*Assumptions!B10</f>
        <v>-758148004.5234592</v>
      </c>
      <c r="D11" s="18">
        <f>-D6*Assumptions!B10</f>
        <v>-741429520.2815287</v>
      </c>
      <c r="E11" s="18">
        <f>-E6*Assumptions!B10</f>
        <v>-725079707.7417988</v>
      </c>
      <c r="F11" s="18">
        <f>-F6*Assumptions!B10</f>
        <v>-709090437.0509864</v>
      </c>
    </row>
    <row r="12" spans="1:6" x14ac:dyDescent="0.25">
      <c r="A12" t="s">
        <v>48</v>
      </c>
      <c r="B12" s="18">
        <f>-(B6-Assumptions!B29)*Assumptions!B11</f>
        <v>-6586893.259370485</v>
      </c>
      <c r="C12" s="18">
        <f>-(C6-B6)*Assumptions!B11</f>
        <v>-6441640.788213095</v>
      </c>
      <c r="D12" s="18">
        <f>-(D6-C6)*Assumptions!B11</f>
        <v>-6299591.3870838145</v>
      </c>
      <c r="E12" s="18">
        <f>-(E6-D6)*Assumptions!B11</f>
        <v>-6160674.422708575</v>
      </c>
      <c r="F12" s="18">
        <f>-(F6-E6)*Assumptions!B11</f>
        <v>-6024820.819399985</v>
      </c>
    </row>
    <row r="13" spans="1:6" x14ac:dyDescent="0.25">
      <c r="A13" s="19" t="s">
        <v>49</v>
      </c>
      <c r="B13" s="20">
        <f>B9+B10+B11+B12</f>
        <v>343757671.0808088</v>
      </c>
      <c r="C13" s="20">
        <f>C9+C10+C11+C12</f>
        <v>336177215.5856847</v>
      </c>
      <c r="D13" s="20">
        <f>D9+D10+D11+D12</f>
        <v>328763922.3398649</v>
      </c>
      <c r="E13" s="20">
        <f>E9+E10+E11+E12</f>
        <v>321514105.12454563</v>
      </c>
      <c r="F13" s="20">
        <f>F9+F10+F11+F12</f>
        <v>314424159.00846785</v>
      </c>
    </row>
    <row r="14" spans="1:6" x14ac:dyDescent="0.25">
      <c r="A14" t="s">
        <v>50</v>
      </c>
      <c r="B14" s="21">
        <f>1/(1+Assumptions!$B$26)^(1-0.5*Assumptions!$B$32)</f>
        <v>0.970850693302211</v>
      </c>
      <c r="C14" s="21">
        <f>1/(1+Assumptions!$B$26)^(2-0.5*Assumptions!$B$32)</f>
        <v>0.9150763585059449</v>
      </c>
      <c r="D14" s="21">
        <f>1/(1+Assumptions!$B$26)^(3-0.5*Assumptions!$B$32)</f>
        <v>0.8625061996385079</v>
      </c>
      <c r="E14" s="21">
        <f>1/(1+Assumptions!$B$26)^(4-0.5*Assumptions!$B$32)</f>
        <v>0.8129561402170448</v>
      </c>
      <c r="F14" s="21">
        <f>1/(1+Assumptions!$B$26)^(5-0.5*Assumptions!$B$32)</f>
        <v>0.7662526787559203</v>
      </c>
    </row>
    <row r="15" spans="1:6" x14ac:dyDescent="0.25">
      <c r="A15" s="19" t="s">
        <v>51</v>
      </c>
      <c r="B15" s="20">
        <f>B13*B14</f>
        <v>333737373.2967566</v>
      </c>
      <c r="C15" s="20">
        <f>C13*C14</f>
        <v>307627822.25081635</v>
      </c>
      <c r="D15" s="20">
        <f>D13*D14</f>
        <v>283560921.23560643</v>
      </c>
      <c r="E15" s="20">
        <f>E13*E14</f>
        <v>261376865.9273878</v>
      </c>
      <c r="F15" s="20">
        <f>F13*F14</f>
        <v>240928354.10581592</v>
      </c>
    </row>
    <row r="17" spans="1:2" x14ac:dyDescent="0.25">
      <c r="A17" s="22" t="s">
        <v>52</v>
      </c>
      <c r="B17" s="23">
        <f>SUM(B15:F15)</f>
        <v>1427231336.8163831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314424159.00846785</v>
      </c>
    </row>
    <row r="5" spans="1:2" x14ac:dyDescent="0.25">
      <c r="A5" t="s">
        <v>56</v>
      </c>
      <c r="B5" s="18">
        <f>IF(Assumptions!$B$33=0,B4,B4-Forecast!F11-Forecast!F10-Forecast!F12)</f>
        <v>499349191.6367934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0.3503588035426385</v>
      </c>
    </row>
    <row r="7" spans="1:2" x14ac:dyDescent="0.25">
      <c r="A7" t="s">
        <v>58</v>
      </c>
      <c r="B7" s="18">
        <f>-MAX(Forecast!F9,0)*B6</f>
        <v>-174951385.33185062</v>
      </c>
    </row>
    <row r="8" spans="1:2" x14ac:dyDescent="0.25">
      <c r="A8" t="s">
        <v>59</v>
      </c>
      <c r="B8" s="18">
        <f>IF(OR(Assumptions!$B$33=0,Assumptions!B12&lt;=0),B5,MAX(B5+B7,0))</f>
        <v>324397806.3049427</v>
      </c>
    </row>
    <row r="9" spans="1:2" x14ac:dyDescent="0.25">
      <c r="A9" t="s">
        <v>60</v>
      </c>
      <c r="B9" s="18">
        <f>B8*(1+Assumptions!B12)/(Assumptions!B26-Assumptions!B12)</f>
        <v>9249051397.584896</v>
      </c>
    </row>
    <row r="10" spans="1:2" x14ac:dyDescent="0.25">
      <c r="A10" t="s">
        <v>61</v>
      </c>
      <c r="B10" s="18">
        <f>B9/(1+Assumptions!B26)^(5-0.5*Assumptions!B32)</f>
        <v>7087110409.350615</v>
      </c>
    </row>
    <row r="11" spans="1:2" x14ac:dyDescent="0.25">
      <c r="A11" t="s">
        <v>62</v>
      </c>
      <c r="B11" s="18">
        <f>Forecast!B17+B10</f>
        <v>8514341746.166998</v>
      </c>
    </row>
    <row r="12" spans="1:2" x14ac:dyDescent="0.25">
      <c r="A12" t="s">
        <v>63</v>
      </c>
      <c r="B12" s="18">
        <f>-Assumptions!B30</f>
        <v>-3155000000</v>
      </c>
    </row>
    <row r="13" spans="1:2" x14ac:dyDescent="0.25">
      <c r="A13" t="s">
        <v>64</v>
      </c>
      <c r="B13" s="18">
        <f>B11+B12</f>
        <v>5359341746.166998</v>
      </c>
    </row>
    <row r="14" spans="1:2" x14ac:dyDescent="0.25">
      <c r="A14" s="19" t="s">
        <v>65</v>
      </c>
      <c r="B14" s="24">
        <f>B13/Assumptions!B31</f>
        <v>19.997543828981335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1195989147.424452</v>
      </c>
    </row>
    <row r="18" spans="1:2" x14ac:dyDescent="0.25">
      <c r="A18" t="s">
        <v>60</v>
      </c>
      <c r="B18" s="18">
        <f>B17*Assumptions!B13</f>
        <v>5820331761.121606</v>
      </c>
    </row>
    <row r="19" spans="1:2" x14ac:dyDescent="0.25">
      <c r="A19" t="s">
        <v>61</v>
      </c>
      <c r="B19" s="18">
        <f>B18/(1+Assumptions!B26)^(5-0.5*Assumptions!B32)</f>
        <v>4459844803.207594</v>
      </c>
    </row>
    <row r="20" spans="1:2" x14ac:dyDescent="0.25">
      <c r="A20" t="s">
        <v>62</v>
      </c>
      <c r="B20" s="18">
        <f>Forecast!B17+B19</f>
        <v>5887076140.023977</v>
      </c>
    </row>
    <row r="21" spans="1:2" x14ac:dyDescent="0.25">
      <c r="A21" t="s">
        <v>63</v>
      </c>
      <c r="B21" s="18">
        <f>-Assumptions!B30</f>
        <v>-3155000000</v>
      </c>
    </row>
    <row r="22" spans="1:2" x14ac:dyDescent="0.25">
      <c r="A22" t="s">
        <v>64</v>
      </c>
      <c r="B22" s="18">
        <f>B20+B21</f>
        <v>2732076140.0239773</v>
      </c>
    </row>
    <row r="23" spans="1:2" x14ac:dyDescent="0.25">
      <c r="A23" s="19" t="s">
        <v>65</v>
      </c>
      <c r="B23" s="25">
        <f>B22/Assumptions!B31</f>
        <v>10.194313955313348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14.1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19.997543828981335</v>
      </c>
    </row>
    <row r="29" spans="1:2" x14ac:dyDescent="0.25">
      <c r="A29" s="19" t="s">
        <v>73</v>
      </c>
      <c r="B29" s="12">
        <f>B28/B26-1</f>
        <v>0.4182655197859104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0.04095</v>
      </c>
      <c r="B5" s="31">
        <v>41.84506055707456</v>
      </c>
      <c r="C5" s="31">
        <v>48.299136851991555</v>
      </c>
      <c r="D5" s="31">
        <v>58.73132501057047</v>
      </c>
      <c r="E5" s="31">
        <v>78.59109333919751</v>
      </c>
      <c r="F5" s="31">
        <v>131.64545066992673</v>
      </c>
    </row>
    <row r="6" spans="1:6" x14ac:dyDescent="0.25">
      <c r="A6" s="30">
        <v>0.05095</v>
      </c>
      <c r="B6" s="31">
        <v>26.894828562621907</v>
      </c>
      <c r="C6" s="31">
        <v>29.01138175024515</v>
      </c>
      <c r="D6" s="31">
        <v>31.903331819561988</v>
      </c>
      <c r="E6" s="31">
        <v>36.12585553550822</v>
      </c>
      <c r="F6" s="31">
        <v>42.930276076732135</v>
      </c>
    </row>
    <row r="7" spans="1:6" x14ac:dyDescent="0.25">
      <c r="A7" s="30">
        <v>0.06095</v>
      </c>
      <c r="B7" s="31">
        <v>18.460696051332278</v>
      </c>
      <c r="C7" s="31">
        <v>19.147688106793613</v>
      </c>
      <c r="D7" s="32">
        <v>19.997948407745884</v>
      </c>
      <c r="E7" s="31">
        <v>21.090605344572452</v>
      </c>
      <c r="F7" s="31">
        <v>22.565772579628376</v>
      </c>
    </row>
    <row r="8" spans="1:6" x14ac:dyDescent="0.25">
      <c r="A8" s="30">
        <v>0.07095</v>
      </c>
      <c r="B8" s="31">
        <v>13.048286090092121</v>
      </c>
      <c r="C8" s="31">
        <v>13.158801014513866</v>
      </c>
      <c r="D8" s="31">
        <v>13.272494986827128</v>
      </c>
      <c r="E8" s="31">
        <v>13.39053249343908</v>
      </c>
      <c r="F8" s="31">
        <v>13.51472585742286</v>
      </c>
    </row>
    <row r="9" spans="1:6" x14ac:dyDescent="0.25">
      <c r="A9" s="30">
        <v>0.08095</v>
      </c>
      <c r="B9" s="31">
        <v>9.786009828497495</v>
      </c>
      <c r="C9" s="31">
        <v>9.86708679328579</v>
      </c>
      <c r="D9" s="31">
        <v>9.94816375807407</v>
      </c>
      <c r="E9" s="31">
        <v>10.029240722862358</v>
      </c>
      <c r="F9" s="31">
        <v>10.110317687650637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13428000000</v>
      </c>
      <c r="C5" s="18">
        <v>14417000000</v>
      </c>
      <c r="D5" s="18">
        <v>15978000000</v>
      </c>
      <c r="E5" s="18">
        <v>14357000000</v>
      </c>
      <c r="F5" s="8" t="s">
        <v>84</v>
      </c>
    </row>
    <row r="6" spans="1:6" x14ac:dyDescent="0.25">
      <c r="A6" t="s">
        <v>44</v>
      </c>
      <c r="B6" s="18">
        <v>684000000</v>
      </c>
      <c r="C6" s="18">
        <v>930000000</v>
      </c>
      <c r="D6" s="18">
        <v>1076000000</v>
      </c>
      <c r="E6" s="18">
        <v>559000000</v>
      </c>
      <c r="F6" s="8" t="s">
        <v>85</v>
      </c>
    </row>
    <row r="7" spans="1:6" x14ac:dyDescent="0.25">
      <c r="A7" t="s">
        <v>86</v>
      </c>
      <c r="B7" s="18">
        <v>736000000</v>
      </c>
      <c r="C7" s="18">
        <v>657000000</v>
      </c>
      <c r="D7" s="18">
        <v>594000000</v>
      </c>
      <c r="E7" s="18">
        <v>560000000</v>
      </c>
      <c r="F7" s="8" t="s">
        <v>87</v>
      </c>
    </row>
    <row r="8" spans="1:6" x14ac:dyDescent="0.25">
      <c r="A8" t="s">
        <v>88</v>
      </c>
      <c r="B8" s="18">
        <v>775000000</v>
      </c>
      <c r="C8" s="18">
        <v>925000000</v>
      </c>
      <c r="D8" s="18">
        <v>961000000</v>
      </c>
      <c r="E8" s="18">
        <v>777000000</v>
      </c>
      <c r="F8" s="8" t="s">
        <v>89</v>
      </c>
    </row>
    <row r="9" spans="1:6" x14ac:dyDescent="0.25">
      <c r="A9" t="s">
        <v>90</v>
      </c>
      <c r="B9" s="18">
        <v>22000000</v>
      </c>
      <c r="C9" s="18">
        <v>-511000000</v>
      </c>
      <c r="D9" s="18">
        <v>-527000000</v>
      </c>
      <c r="E9" s="18">
        <v>-762000000</v>
      </c>
      <c r="F9" s="8" t="s">
        <v>91</v>
      </c>
    </row>
    <row r="10" spans="1:6" x14ac:dyDescent="0.25">
      <c r="A10" t="s">
        <v>92</v>
      </c>
      <c r="B10" s="18">
        <v>6061000000</v>
      </c>
      <c r="C10" s="18">
        <v>6306000000</v>
      </c>
      <c r="D10" s="18">
        <v>6128000000</v>
      </c>
      <c r="E10" s="18">
        <v>4433000000</v>
      </c>
      <c r="F10" s="8" t="s">
        <v>93</v>
      </c>
    </row>
    <row r="11" spans="1:6" x14ac:dyDescent="0.25">
      <c r="A11" t="s">
        <v>94</v>
      </c>
      <c r="B11" s="18">
        <v>2906000000</v>
      </c>
      <c r="C11" s="18">
        <v>3521000000</v>
      </c>
      <c r="D11" s="18">
        <v>2637000000</v>
      </c>
      <c r="E11" s="18">
        <v>2231000000</v>
      </c>
      <c r="F11" s="8" t="s">
        <v>95</v>
      </c>
    </row>
    <row r="12" spans="1:6" x14ac:dyDescent="0.25">
      <c r="A12" t="s">
        <v>32</v>
      </c>
      <c r="B12" s="34">
        <v>268000000</v>
      </c>
      <c r="C12" s="34">
        <v>271000000</v>
      </c>
      <c r="D12" s="34">
        <v>273000000</v>
      </c>
      <c r="E12" s="34">
        <v>272000000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2026-09-19T00:07:54Z</dcterms:modified>
</cp:coreProperties>
</file>