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<sst xmlns="http://schemas.openxmlformats.org/spreadsheetml/2006/main" count="112" uniqueCount="100">
  <si>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J.B. Hunt Transport Services, Inc. (JBHT)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</si>
  <si>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</si>
  <si>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</si>
  <si>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</si>
  <si>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</si>
  <si>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</si>
  <si>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</si>
  <si>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</si>
  <si>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</si>
  <si>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</si>
  <si>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</si>
  <si>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</si>
  <si>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</si>
  <si>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</si>
  <si>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</si>
  <si>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</si>
  <si>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</si>
  <si>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</si>
  <si>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</si>
  <si>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</si>
  <si>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</si>
  <si>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</si>
  <si>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</si>
  <si>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</si>
  <si>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</si>
  <si>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</si>
  <si>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</si>
  <si>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</si>
  <si>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</si>
  <si>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</si>
  <si>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</si>
  <si>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</si>
  <si>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</si>
  <si>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</si>
  <si>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</si>
  <si>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</si>
  <si>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</si>
  <si>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</si>
  <si>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</si>
  <si>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</si>
  <si>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</si>
  <si>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</si>
  <si>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</si>
  <si>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</si>
  <si>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</si>
  <si>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</si>
  <si>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</si>
  <si>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</si>
  <si>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</si>
  <si>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</si>
  <si>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</si>
  <si>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</si>
  <si>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</si>
  <si>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</si>
  <si>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</si>
  <si>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</si>
  <si>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</si>
  <si>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</si>
  <si>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</si>
  <si>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</si>
  <si>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</si>
  <si>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</si>
  <si>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</si>
  <si>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</si>
  <si>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</si>
  <si>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</si>
  <si>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</si>
  <si>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</si>
  <si>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</si>
  <si>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</si>
  <si>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</si>
  <si>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</si>
  <si>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</si>
  <si>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</si>
  <si>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</si>
  <si>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</si>
  <si>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</si>
  <si>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</si>
  <si>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</si>
  <si>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</si>
  <si>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</si>
  <si>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</si>
  <si>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</si>
  <si>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</si>
  <si>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</si>
  <si>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</si>
  <si>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</si>
  <si>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</si>
  <si>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</si>
  <si>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</si>
  <si>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</si>
  <si>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</si>
  <si>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</si>
  <si>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</si>
  <si>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</si>
  <si>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</si>
  <si>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</si>
  <si>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</si>
  <si>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9.5% of revenue against depreciation of 5.6%.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</si>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</sst>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-0.06783654566877806</v>
      </c>
    </row>
    <row r="7" spans="1:2" x14ac:dyDescent="0.25">
      <c r="A7" t="s">
        <v>5</v>
      </c>
      <c r="B7" s="6">
        <v>0.0770405804424502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0.055891889645657646</v>
      </c>
    </row>
    <row r="10" spans="1:2" x14ac:dyDescent="0.25">
      <c r="A10" t="s">
        <v>8</v>
      </c>
      <c r="B10" s="6">
        <v>0.09541618967567858</v>
      </c>
    </row>
    <row r="11" spans="1:2" x14ac:dyDescent="0.25">
      <c r="A11" t="s">
        <v>9</v>
      </c>
      <c r="B11" s="6">
        <v>0.08156118637881317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14.842565193998938</v>
      </c>
    </row>
    <row r="14" spans="1:3" x14ac:dyDescent="0.25">
      <c r="A14" t="s">
        <v>12</v>
      </c>
      <c r="B14" s="6">
        <v>0.13697864990338154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1.19363</v>
      </c>
      <c r="C19" s="8" t="s">
        <v>19</v>
      </c>
    </row>
    <row r="20" spans="1:2" x14ac:dyDescent="0.25">
      <c r="A20" t="s">
        <v>20</v>
      </c>
      <c r="B20" s="10">
        <f>B17+B19*B18</f>
        <v>0.11562965</v>
      </c>
    </row>
    <row r="21" spans="1:3" x14ac:dyDescent="0.25">
      <c r="A21" t="s">
        <v>21</v>
      </c>
      <c r="B21" s="6">
        <v>0.05108237428506513</v>
      </c>
      <c r="C21" s="8" t="s">
        <v>22</v>
      </c>
    </row>
    <row r="22" spans="1:2" x14ac:dyDescent="0.25">
      <c r="A22" t="s">
        <v>23</v>
      </c>
      <c r="B22" s="11">
        <v>21999572992</v>
      </c>
    </row>
    <row r="23" spans="1:2" x14ac:dyDescent="0.25">
      <c r="A23" t="s">
        <v>24</v>
      </c>
      <c r="B23" s="11">
        <v>1466797000</v>
      </c>
    </row>
    <row r="24" spans="1:2" x14ac:dyDescent="0.25">
      <c r="A24" t="s">
        <v>25</v>
      </c>
      <c r="B24" s="10">
        <f>B22/(B22+B23)</f>
        <v>0.9374936557933736</v>
      </c>
    </row>
    <row r="25" spans="1:2" x14ac:dyDescent="0.25">
      <c r="A25" t="s">
        <v>26</v>
      </c>
      <c r="B25" s="10">
        <f>1-B24</f>
        <v>0.06250634420662637</v>
      </c>
    </row>
    <row r="26" spans="1:2" x14ac:dyDescent="0.25">
      <c r="A26" t="s">
        <v>27</v>
      </c>
      <c r="B26" s="12">
        <f>B24*B20+B25*B21*(1-B8)</f>
        <v>0.11092451154787192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11999096000</v>
      </c>
      <c r="C29" s="8" t="s">
        <v>30</v>
      </c>
    </row>
    <row r="30" spans="1:2" x14ac:dyDescent="0.25">
      <c r="A30" t="s">
        <v>31</v>
      </c>
      <c r="B30" s="11">
        <v>1449513000</v>
      </c>
    </row>
    <row r="31" spans="1:2" x14ac:dyDescent="0.25">
      <c r="A31" t="s">
        <v>32</v>
      </c>
      <c r="B31" s="13">
        <v>97688000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-0.06783654566877806</v>
      </c>
      <c r="C5" s="10">
        <f>Assumptions!B6</f>
        <v>-0.06783654566877806</v>
      </c>
      <c r="D5" s="10">
        <f>Assumptions!B6</f>
        <v>-0.06783654566877806</v>
      </c>
      <c r="E5" s="10">
        <f>Assumptions!B6</f>
        <v>-0.06783654566877806</v>
      </c>
      <c r="F5" s="10">
        <f>Assumptions!B6</f>
        <v>-0.06783654566877806</v>
      </c>
    </row>
    <row r="6" spans="1:6" x14ac:dyDescent="0.25">
      <c r="A6" t="s">
        <v>43</v>
      </c>
      <c r="B6" s="18">
        <f>Assumptions!B29*(1+B5)</f>
        <v>11185118776.211948</v>
      </c>
      <c r="C6" s="18">
        <f>B6*(1+C5)</f>
        <v>10426358955.53874</v>
      </c>
      <c r="D6" s="18">
        <f>C6*(1+D5)</f>
        <v>9719070780.092264</v>
      </c>
      <c r="E6" s="18">
        <f>D6*(1+E5)</f>
        <v>9059762591.260448</v>
      </c>
      <c r="F6" s="18">
        <f>E6*(1+F5)</f>
        <v>8445179592.490122</v>
      </c>
    </row>
    <row r="7" spans="1:6" x14ac:dyDescent="0.25">
      <c r="A7" t="s">
        <v>5</v>
      </c>
      <c r="B7" s="10">
        <f>Assumptions!B7</f>
        <v>0.0770405804424502</v>
      </c>
      <c r="C7" s="10">
        <f>Assumptions!B7</f>
        <v>0.0770405804424502</v>
      </c>
      <c r="D7" s="10">
        <f>Assumptions!B7</f>
        <v>0.0770405804424502</v>
      </c>
      <c r="E7" s="10">
        <f>Assumptions!B7</f>
        <v>0.0770405804424502</v>
      </c>
      <c r="F7" s="10">
        <f>Assumptions!B7</f>
        <v>0.0770405804424502</v>
      </c>
    </row>
    <row r="8" spans="1:6" x14ac:dyDescent="0.25">
      <c r="A8" t="s">
        <v>44</v>
      </c>
      <c r="B8" s="18">
        <f>B6*B7</f>
        <v>861708042.8371167</v>
      </c>
      <c r="C8" s="18">
        <f>C6*C7</f>
        <v>803252745.8360434</v>
      </c>
      <c r="D8" s="18">
        <f>D6*D7</f>
        <v>748762854.2595652</v>
      </c>
      <c r="E8" s="18">
        <f>E6*E7</f>
        <v>697969368.7015016</v>
      </c>
      <c r="F8" s="18">
        <f>F6*F7</f>
        <v>650621537.746174</v>
      </c>
    </row>
    <row r="9" spans="1:6" x14ac:dyDescent="0.25">
      <c r="A9" t="s">
        <v>45</v>
      </c>
      <c r="B9" s="18">
        <f>B8*(1-Assumptions!B8)</f>
        <v>680749353.8413222</v>
      </c>
      <c r="C9" s="18">
        <f>C8*(1-Assumptions!B8)</f>
        <v>634569669.2104743</v>
      </c>
      <c r="D9" s="18">
        <f>D8*(1-Assumptions!B8)</f>
        <v>591522654.8650565</v>
      </c>
      <c r="E9" s="18">
        <f>E8*(1-Assumptions!B8)</f>
        <v>551395801.2741863</v>
      </c>
      <c r="F9" s="18">
        <f>F8*(1-Assumptions!B8)</f>
        <v>513991014.81947744</v>
      </c>
    </row>
    <row r="10" spans="1:6" x14ac:dyDescent="0.25">
      <c r="A10" t="s">
        <v>46</v>
      </c>
      <c r="B10" s="18">
        <f>B6*Assumptions!B9</f>
        <v>625157424.3136115</v>
      </c>
      <c r="C10" s="18">
        <f>C6*Assumptions!B9</f>
        <v>582748904.1489856</v>
      </c>
      <c r="D10" s="18">
        <f>D6*Assumptions!B9</f>
        <v>543217231.4992526</v>
      </c>
      <c r="E10" s="18">
        <f>E6*Assumptions!B9</f>
        <v>506367250.96658635</v>
      </c>
      <c r="F10" s="18">
        <f>F6*Assumptions!B9</f>
        <v>472017045.8212179</v>
      </c>
    </row>
    <row r="11" spans="1:6" x14ac:dyDescent="0.25">
      <c r="A11" t="s">
        <v>47</v>
      </c>
      <c r="B11" s="18">
        <f>-B6*Assumptions!B10</f>
        <v>-1067241414.6960331</v>
      </c>
      <c r="C11" s="18">
        <f>-C6*Assumptions!B10</f>
        <v>-994843443.7283945</v>
      </c>
      <c r="D11" s="18">
        <f>-D6*Assumptions!B10</f>
        <v>-927356701.0246289</v>
      </c>
      <c r="E11" s="18">
        <f>-E6*Assumptions!B10</f>
        <v>-864448025.8243243</v>
      </c>
      <c r="F11" s="18">
        <f>-F6*Assumptions!B10</f>
        <v>-805806857.8422074</v>
      </c>
    </row>
    <row r="12" spans="1:6" x14ac:dyDescent="0.25">
      <c r="A12" t="s">
        <v>48</v>
      </c>
      <c r="B12" s="18">
        <f>-(B6-Assumptions!B29)*Assumptions!B11</f>
        <v>66388948.05748619</v>
      </c>
      <c r="C12" s="18">
        <f>-(C6-B6)*Assumptions!B11</f>
        <v>61885351.1506824</v>
      </c>
      <c r="D12" s="18">
        <f>-(D6-C6)*Assumptions!B11</f>
        <v>57687262.701120734</v>
      </c>
      <c r="E12" s="18">
        <f>-(E6-D6)*Assumptions!B11</f>
        <v>53773958.07038947</v>
      </c>
      <c r="F12" s="18">
        <f>-(F6-E6)*Assumptions!B11</f>
        <v>50126118.50795651</v>
      </c>
    </row>
    <row r="13" spans="1:6" x14ac:dyDescent="0.25">
      <c r="A13" s="19" t="s">
        <v>49</v>
      </c>
      <c r="B13" s="20">
        <f>B9+B10+B11+B12</f>
        <v>305054311.51638675</v>
      </c>
      <c r="C13" s="20">
        <f>C9+C10+C11+C12</f>
        <v>284360480.78174776</v>
      </c>
      <c r="D13" s="20">
        <f>D9+D10+D11+D12</f>
        <v>265070448.04080093</v>
      </c>
      <c r="E13" s="20">
        <f>E9+E10+E11+E12</f>
        <v>247088984.48683783</v>
      </c>
      <c r="F13" s="20">
        <f>F9+F10+F11+F12</f>
        <v>230327321.3064444</v>
      </c>
    </row>
    <row r="14" spans="1:6" x14ac:dyDescent="0.25">
      <c r="A14" t="s">
        <v>50</v>
      </c>
      <c r="B14" s="21">
        <f>1/(1+Assumptions!$B$26)^(1-0.5*Assumptions!$B$32)</f>
        <v>0.9487629688356454</v>
      </c>
      <c r="C14" s="21">
        <f>1/(1+Assumptions!$B$26)^(2-0.5*Assumptions!$B$32)</f>
        <v>0.8540300974309373</v>
      </c>
      <c r="D14" s="21">
        <f>1/(1+Assumptions!$B$26)^(3-0.5*Assumptions!$B$32)</f>
        <v>0.7687561923005921</v>
      </c>
      <c r="E14" s="21">
        <f>1/(1+Assumptions!$B$26)^(4-0.5*Assumptions!$B$32)</f>
        <v>0.6919967867388845</v>
      </c>
      <c r="F14" s="21">
        <f>1/(1+Assumptions!$B$26)^(5-0.5*Assumptions!$B$32)</f>
        <v>0.6229017179346529</v>
      </c>
    </row>
    <row r="15" spans="1:6" x14ac:dyDescent="0.25">
      <c r="A15" s="19" t="s">
        <v>51</v>
      </c>
      <c r="B15" s="20">
        <f>B13*B14</f>
        <v>289424234.2504009</v>
      </c>
      <c r="C15" s="20">
        <f>C13*C14</f>
        <v>242852409.1075442</v>
      </c>
      <c r="D15" s="20">
        <f>D13*D14</f>
        <v>203774548.32725808</v>
      </c>
      <c r="E15" s="20">
        <f>E13*E14</f>
        <v>170984783.30346587</v>
      </c>
      <c r="F15" s="20">
        <f>F13*F14</f>
        <v>143471284.129071</v>
      </c>
    </row>
    <row r="17" spans="1:2" x14ac:dyDescent="0.25">
      <c r="A17" s="22" t="s">
        <v>52</v>
      </c>
      <c r="B17" s="23">
        <f>SUM(B15:F15)</f>
        <v>1050507259.11774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230327321.3064444</v>
      </c>
    </row>
    <row r="5" spans="1:2" x14ac:dyDescent="0.25">
      <c r="A5" t="s">
        <v>56</v>
      </c>
      <c r="B5" s="18">
        <f>IF(Assumptions!$B$33=0,B4,B4-Forecast!F11-Forecast!F10-Forecast!F12)</f>
        <v>513991014.81947744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0.18251019423562617</v>
      </c>
    </row>
    <row r="7" spans="1:2" x14ac:dyDescent="0.25">
      <c r="A7" t="s">
        <v>58</v>
      </c>
      <c r="B7" s="18">
        <f>-MAX(Forecast!F9,0)*B6</f>
        <v>-93808599.95006944</v>
      </c>
    </row>
    <row r="8" spans="1:2" x14ac:dyDescent="0.25">
      <c r="A8" t="s">
        <v>59</v>
      </c>
      <c r="B8" s="18">
        <f>IF(OR(Assumptions!$B$33=0,Assumptions!B12&lt;=0),B5,MAX(B5+B7,0))</f>
        <v>420182414.869408</v>
      </c>
    </row>
    <row r="9" spans="1:2" x14ac:dyDescent="0.25">
      <c r="A9" t="s">
        <v>60</v>
      </c>
      <c r="B9" s="18">
        <f>B8*(1+Assumptions!B12)/(Assumptions!B26-Assumptions!B12)</f>
        <v>5012387821.386573</v>
      </c>
    </row>
    <row r="10" spans="1:2" x14ac:dyDescent="0.25">
      <c r="A10" t="s">
        <v>61</v>
      </c>
      <c r="B10" s="18">
        <f>B9/(1+Assumptions!B26)^(5-0.5*Assumptions!B32)</f>
        <v>3122224984.896428</v>
      </c>
    </row>
    <row r="11" spans="1:2" x14ac:dyDescent="0.25">
      <c r="A11" t="s">
        <v>62</v>
      </c>
      <c r="B11" s="18">
        <f>Forecast!B17+B10</f>
        <v>4172732244.0141683</v>
      </c>
    </row>
    <row r="12" spans="1:2" x14ac:dyDescent="0.25">
      <c r="A12" t="s">
        <v>63</v>
      </c>
      <c r="B12" s="18">
        <f>-Assumptions!B30</f>
        <v>-1449513000</v>
      </c>
    </row>
    <row r="13" spans="1:2" x14ac:dyDescent="0.25">
      <c r="A13" t="s">
        <v>64</v>
      </c>
      <c r="B13" s="18">
        <f>B11+B12</f>
        <v>2723219244.0141683</v>
      </c>
    </row>
    <row r="14" spans="1:2" x14ac:dyDescent="0.25">
      <c r="A14" s="19" t="s">
        <v>65</v>
      </c>
      <c r="B14" s="24">
        <f>B13/Assumptions!B31</f>
        <v>27.876701785420607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1122638583.5673919</v>
      </c>
    </row>
    <row r="18" spans="1:2" x14ac:dyDescent="0.25">
      <c r="A18" t="s">
        <v>60</v>
      </c>
      <c r="B18" s="18">
        <f>B17*Assumptions!B13</f>
        <v>16662836365.897638</v>
      </c>
    </row>
    <row r="19" spans="1:2" x14ac:dyDescent="0.25">
      <c r="A19" t="s">
        <v>61</v>
      </c>
      <c r="B19" s="18">
        <f>B18/(1+Assumptions!B26)^(5-0.5*Assumptions!B32)</f>
        <v>10379309397.981647</v>
      </c>
    </row>
    <row r="20" spans="1:2" x14ac:dyDescent="0.25">
      <c r="A20" t="s">
        <v>62</v>
      </c>
      <c r="B20" s="18">
        <f>Forecast!B17+B19</f>
        <v>11429816657.099388</v>
      </c>
    </row>
    <row r="21" spans="1:2" x14ac:dyDescent="0.25">
      <c r="A21" t="s">
        <v>63</v>
      </c>
      <c r="B21" s="18">
        <f>-Assumptions!B30</f>
        <v>-1449513000</v>
      </c>
    </row>
    <row r="22" spans="1:2" x14ac:dyDescent="0.25">
      <c r="A22" t="s">
        <v>64</v>
      </c>
      <c r="B22" s="18">
        <f>B20+B21</f>
        <v>9980303657.099388</v>
      </c>
    </row>
    <row r="23" spans="1:2" x14ac:dyDescent="0.25">
      <c r="A23" s="19" t="s">
        <v>65</v>
      </c>
      <c r="B23" s="25">
        <f>B22/Assumptions!B31</f>
        <v>102.16509353348813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234.25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27.876701785420607</v>
      </c>
    </row>
    <row r="29" spans="1:2" x14ac:dyDescent="0.25">
      <c r="A29" s="19" t="s">
        <v>73</v>
      </c>
      <c r="B29" s="12">
        <f>B28/B26-1</f>
        <v>-0.8809959368818757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0.090925</v>
      </c>
      <c r="B5" s="31">
        <v>38.68801666697586</v>
      </c>
      <c r="C5" s="31">
        <v>40.02907772539544</v>
      </c>
      <c r="D5" s="31">
        <v>41.55386836005769</v>
      </c>
      <c r="E5" s="31">
        <v>43.307623591785664</v>
      </c>
      <c r="F5" s="31">
        <v>45.35175547164742</v>
      </c>
    </row>
    <row r="6" spans="1:6" x14ac:dyDescent="0.25">
      <c r="A6" s="30">
        <v>0.100925</v>
      </c>
      <c r="B6" s="31">
        <v>32.03507047534763</v>
      </c>
      <c r="C6" s="31">
        <v>32.870928173596255</v>
      </c>
      <c r="D6" s="31">
        <v>33.80046472190893</v>
      </c>
      <c r="E6" s="31">
        <v>34.84349235505424</v>
      </c>
      <c r="F6" s="31">
        <v>36.02583384546279</v>
      </c>
    </row>
    <row r="7" spans="1:6" x14ac:dyDescent="0.25">
      <c r="A7" s="30">
        <v>0.110925</v>
      </c>
      <c r="B7" s="31">
        <v>26.796982360971242</v>
      </c>
      <c r="C7" s="31">
        <v>27.313613094886286</v>
      </c>
      <c r="D7" s="32">
        <v>27.8764466777667</v>
      </c>
      <c r="E7" s="31">
        <v>28.494047122395738</v>
      </c>
      <c r="F7" s="31">
        <v>29.177234355361833</v>
      </c>
    </row>
    <row r="8" spans="1:6" x14ac:dyDescent="0.25">
      <c r="A8" s="30">
        <v>0.120925</v>
      </c>
      <c r="B8" s="31">
        <v>22.571517875437596</v>
      </c>
      <c r="C8" s="31">
        <v>22.879837300094668</v>
      </c>
      <c r="D8" s="31">
        <v>23.208319868073662</v>
      </c>
      <c r="E8" s="31">
        <v>23.56029191591384</v>
      </c>
      <c r="F8" s="31">
        <v>23.93985402200233</v>
      </c>
    </row>
    <row r="9" spans="1:6" x14ac:dyDescent="0.25">
      <c r="A9" s="30">
        <v>0.130925</v>
      </c>
      <c r="B9" s="31">
        <v>19.095326806589277</v>
      </c>
      <c r="C9" s="31">
        <v>19.264508636695027</v>
      </c>
      <c r="D9" s="31">
        <v>19.43923960322726</v>
      </c>
      <c r="E9" s="31">
        <v>19.620344447790117</v>
      </c>
      <c r="F9" s="31">
        <v>19.80881986749549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11999096000</v>
      </c>
      <c r="C5" s="18">
        <v>12087204000</v>
      </c>
      <c r="D5" s="18">
        <v>12829665000</v>
      </c>
      <c r="E5" s="18">
        <v>14813999000</v>
      </c>
      <c r="F5" s="8" t="s">
        <v>84</v>
      </c>
    </row>
    <row r="6" spans="1:6" x14ac:dyDescent="0.25">
      <c r="A6" t="s">
        <v>44</v>
      </c>
      <c r="B6" s="18">
        <v>865069000</v>
      </c>
      <c r="C6" s="18">
        <v>831225000</v>
      </c>
      <c r="D6" s="18">
        <v>993196000</v>
      </c>
      <c r="E6" s="18">
        <v>1331553000</v>
      </c>
      <c r="F6" s="8" t="s">
        <v>85</v>
      </c>
    </row>
    <row r="7" spans="1:6" x14ac:dyDescent="0.25">
      <c r="A7" t="s">
        <v>86</v>
      </c>
      <c r="B7" s="18">
        <v>714785000</v>
      </c>
      <c r="C7" s="18">
        <v>761141000</v>
      </c>
      <c r="D7" s="18">
        <v>737954000</v>
      </c>
      <c r="E7" s="18">
        <v>644520000</v>
      </c>
      <c r="F7" s="8" t="s">
        <v>87</v>
      </c>
    </row>
    <row r="8" spans="1:6" x14ac:dyDescent="0.25">
      <c r="A8" t="s">
        <v>88</v>
      </c>
      <c r="B8" s="18">
        <v>730687000</v>
      </c>
      <c r="C8" s="18">
        <v>865373000</v>
      </c>
      <c r="D8" s="18">
        <v>1862431000</v>
      </c>
      <c r="E8" s="18">
        <v>1540796000</v>
      </c>
      <c r="F8" s="8" t="s">
        <v>89</v>
      </c>
    </row>
    <row r="9" spans="1:6" x14ac:dyDescent="0.25">
      <c r="A9" t="s">
        <v>90</v>
      </c>
      <c r="B9" s="18">
        <v>-171650000</v>
      </c>
      <c r="C9" s="18">
        <v>-60556000</v>
      </c>
      <c r="D9" s="18">
        <v>-8150000</v>
      </c>
      <c r="E9" s="18">
        <v>147988000</v>
      </c>
      <c r="F9" s="8" t="s">
        <v>91</v>
      </c>
    </row>
    <row r="10" spans="1:6" x14ac:dyDescent="0.25">
      <c r="A10" t="s">
        <v>92</v>
      </c>
      <c r="B10" s="18">
        <v>1466797000</v>
      </c>
      <c r="C10" s="18">
        <v>1477702000</v>
      </c>
      <c r="D10" s="18">
        <v>1576068000</v>
      </c>
      <c r="E10" s="18">
        <v>1261738000</v>
      </c>
      <c r="F10" s="8" t="s">
        <v>93</v>
      </c>
    </row>
    <row r="11" spans="1:6" x14ac:dyDescent="0.25">
      <c r="A11" t="s">
        <v>94</v>
      </c>
      <c r="B11" s="18">
        <v>17284000</v>
      </c>
      <c r="C11" s="18">
        <v>46983000</v>
      </c>
      <c r="D11" s="18">
        <v>53344000</v>
      </c>
      <c r="E11" s="18">
        <v>51927000</v>
      </c>
      <c r="F11" s="8" t="s">
        <v>95</v>
      </c>
    </row>
    <row r="12" spans="1:6" x14ac:dyDescent="0.25">
      <c r="A12" t="s">
        <v>32</v>
      </c>
      <c r="B12" s="34">
        <v>97688000</v>
      </c>
      <c r="C12" s="34">
        <v>102754000</v>
      </c>
      <c r="D12" s="34">
        <v>104451000</v>
      </c>
      <c r="E12" s="34">
        <v>105276000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2026-09-19T00:06:10Z</dcterms:modified>
</cp:coreProperties>
</file>