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<sst xmlns="http://schemas.openxmlformats.org/spreadsheetml/2006/main" count="111" uniqueCount="99">
  <si>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Jabil Inc. (JBL)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</si>
  <si>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</si>
  <si>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</si>
  <si>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</si>
  <si>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</si>
  <si>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</si>
  <si>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</si>
  <si>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</si>
  <si>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</si>
  <si>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</si>
  <si>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</si>
  <si>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</si>
  <si>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</si>
  <si>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</si>
  <si>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</si>
  <si>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</si>
  <si>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</si>
  <si>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</si>
  <si>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</si>
  <si>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</si>
  <si>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</si>
  <si>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</si>
  <si>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</si>
  <si>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</si>
  <si>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</si>
  <si>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</si>
  <si>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</si>
  <si>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</si>
  <si>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</si>
  <si>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</si>
  <si>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2025-08-31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</si>
  <si>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</si>
  <si>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</si>
  <si>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</si>
  <si>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</si>
  <si>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</si>
  <si>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</si>
  <si>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</si>
  <si>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</si>
  <si>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</si>
  <si>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</si>
  <si>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</si>
  <si>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</si>
  <si>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</si>
  <si>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</si>
  <si>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</si>
  <si>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</si>
  <si>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</si>
  <si>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</si>
  <si>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</si>
  <si>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</si>
  <si>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</si>
  <si>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</si>
  <si>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</si>
  <si>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</si>
  <si>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</si>
  <si>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</si>
  <si>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</si>
  <si>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</si>
  <si>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</si>
  <si>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</si>
  <si>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</si>
  <si>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</si>
  <si>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</si>
  <si>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</si>
  <si>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</si>
  <si>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</si>
  <si>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</si>
  <si>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</si>
  <si>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</si>
  <si>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</si>
  <si>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</si>
  <si>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</si>
  <si>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</si>
  <si>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</si>
  <si>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</si>
  <si>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</si>
  <si>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</si>
  <si>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</si>
  <si>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2025-08-31</t>
  </si>
  <si>
    <t>2024-08-31</t>
  </si>
  <si>
    <t>2023-08-31</t>
  </si>
  <si>
    <t>2022-08-31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</si>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</sst>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-0.03802902514729234</v>
      </c>
    </row>
    <row r="7" spans="1:2" x14ac:dyDescent="0.25">
      <c r="A7" t="s">
        <v>5</v>
      </c>
      <c r="B7" s="6">
        <v>0.04650454218213475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0.025242486114541537</v>
      </c>
    </row>
    <row r="10" spans="1:2" x14ac:dyDescent="0.25">
      <c r="A10" t="s">
        <v>8</v>
      </c>
      <c r="B10" s="6">
        <v>0.028474844351650548</v>
      </c>
    </row>
    <row r="11" spans="1:2" x14ac:dyDescent="0.25">
      <c r="A11" t="s">
        <v>9</v>
      </c>
      <c r="B11" s="6">
        <v>0.081113593400928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15.556430407582939</v>
      </c>
    </row>
    <row r="14" spans="1:3" x14ac:dyDescent="0.25">
      <c r="A14" t="s">
        <v>12</v>
      </c>
      <c r="B14" s="6">
        <v>0.23261275184063562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1.19564</v>
      </c>
      <c r="C19" s="8" t="s">
        <v>19</v>
      </c>
    </row>
    <row r="20" spans="1:2" x14ac:dyDescent="0.25">
      <c r="A20" t="s">
        <v>20</v>
      </c>
      <c r="B20" s="10">
        <f>B17+B19*B18</f>
        <v>0.11574020000000002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31391068160</v>
      </c>
    </row>
    <row r="23" spans="1:2" x14ac:dyDescent="0.25">
      <c r="A23" t="s">
        <v>24</v>
      </c>
      <c r="B23" s="11">
        <v>3366000000</v>
      </c>
    </row>
    <row r="24" spans="1:2" x14ac:dyDescent="0.25">
      <c r="A24" t="s">
        <v>25</v>
      </c>
      <c r="B24" s="10">
        <f>B22/(B22+B23)</f>
        <v>0.903156388665896</v>
      </c>
    </row>
    <row r="25" spans="1:2" x14ac:dyDescent="0.25">
      <c r="A25" t="s">
        <v>26</v>
      </c>
      <c r="B25" s="10">
        <f>1-B24</f>
        <v>0.09684361133410402</v>
      </c>
    </row>
    <row r="26" spans="1:2" x14ac:dyDescent="0.25">
      <c r="A26" t="s">
        <v>27</v>
      </c>
      <c r="B26" s="12">
        <f>B24*B20+B25*B21*(1-B8)</f>
        <v>0.10835529357410657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29802000000</v>
      </c>
      <c r="C29" s="8" t="s">
        <v>30</v>
      </c>
    </row>
    <row r="30" spans="1:2" x14ac:dyDescent="0.25">
      <c r="A30" t="s">
        <v>31</v>
      </c>
      <c r="B30" s="11">
        <v>1433000000</v>
      </c>
    </row>
    <row r="31" spans="1:2" x14ac:dyDescent="0.25">
      <c r="A31" t="s">
        <v>32</v>
      </c>
      <c r="B31" s="13">
        <v>110900000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-0.03802902514729234</v>
      </c>
      <c r="C5" s="10">
        <f>Assumptions!B6</f>
        <v>-0.03802902514729234</v>
      </c>
      <c r="D5" s="10">
        <f>Assumptions!B6</f>
        <v>-0.03802902514729234</v>
      </c>
      <c r="E5" s="10">
        <f>Assumptions!B6</f>
        <v>-0.03802902514729234</v>
      </c>
      <c r="F5" s="10">
        <f>Assumptions!B6</f>
        <v>-0.03802902514729234</v>
      </c>
    </row>
    <row r="6" spans="1:6" x14ac:dyDescent="0.25">
      <c r="A6" t="s">
        <v>43</v>
      </c>
      <c r="B6" s="18">
        <f>Assumptions!B29*(1+B5)</f>
        <v>28668658992.560394</v>
      </c>
      <c r="C6" s="18">
        <f>B6*(1+C5)</f>
        <v>27578417838.793167</v>
      </c>
      <c r="D6" s="18">
        <f>C6*(1+D5)</f>
        <v>26529637493.279167</v>
      </c>
      <c r="E6" s="18">
        <f>D6*(1+E5)</f>
        <v>25520741241.898705</v>
      </c>
      <c r="F6" s="18">
        <f>E6*(1+F5)</f>
        <v>24550212331.433</v>
      </c>
    </row>
    <row r="7" spans="1:6" x14ac:dyDescent="0.25">
      <c r="A7" t="s">
        <v>5</v>
      </c>
      <c r="B7" s="10">
        <f>Assumptions!B7</f>
        <v>0.04650454218213475</v>
      </c>
      <c r="C7" s="10">
        <f>Assumptions!B7</f>
        <v>0.04650454218213475</v>
      </c>
      <c r="D7" s="10">
        <f>Assumptions!B7</f>
        <v>0.04650454218213475</v>
      </c>
      <c r="E7" s="10">
        <f>Assumptions!B7</f>
        <v>0.04650454218213475</v>
      </c>
      <c r="F7" s="10">
        <f>Assumptions!B7</f>
        <v>0.04650454218213475</v>
      </c>
    </row>
    <row r="8" spans="1:6" x14ac:dyDescent="0.25">
      <c r="A8" t="s">
        <v>44</v>
      </c>
      <c r="B8" s="18">
        <f>B6*B7</f>
        <v>1333222861.4247615</v>
      </c>
      <c r="C8" s="18">
        <f>C6*C7</f>
        <v>1282521695.7006943</v>
      </c>
      <c r="D8" s="18">
        <f>D6*D7</f>
        <v>1233748645.8829446</v>
      </c>
      <c r="E8" s="18">
        <f>E6*E7</f>
        <v>1186830387.6032243</v>
      </c>
      <c r="F8" s="18">
        <f>F6*F7</f>
        <v>1141696384.9474905</v>
      </c>
    </row>
    <row r="9" spans="1:6" x14ac:dyDescent="0.25">
      <c r="A9" t="s">
        <v>45</v>
      </c>
      <c r="B9" s="18">
        <f>B8*(1-Assumptions!B8)</f>
        <v>1053246060.5255617</v>
      </c>
      <c r="C9" s="18">
        <f>C8*(1-Assumptions!B8)</f>
        <v>1013192139.6035485</v>
      </c>
      <c r="D9" s="18">
        <f>D8*(1-Assumptions!B8)</f>
        <v>974661430.2475263</v>
      </c>
      <c r="E9" s="18">
        <f>E8*(1-Assumptions!B8)</f>
        <v>937596006.2065473</v>
      </c>
      <c r="F9" s="18">
        <f>F8*(1-Assumptions!B8)</f>
        <v>901940144.1085175</v>
      </c>
    </row>
    <row r="10" spans="1:6" x14ac:dyDescent="0.25">
      <c r="A10" t="s">
        <v>46</v>
      </c>
      <c r="B10" s="18">
        <f>B6*Assumptions!B9</f>
        <v>723668226.5422322</v>
      </c>
      <c r="C10" s="18">
        <f>C6*Assumptions!B9</f>
        <v>696147829.3567612</v>
      </c>
      <c r="D10" s="18">
        <f>D6*Assumptions!B9</f>
        <v>669674006.04792</v>
      </c>
      <c r="E10" s="18">
        <f>E6*Assumptions!B9</f>
        <v>644206956.4314356</v>
      </c>
      <c r="F10" s="18">
        <f>F6*Assumptions!B9</f>
        <v>619708393.8852439</v>
      </c>
    </row>
    <row r="11" spans="1:6" x14ac:dyDescent="0.25">
      <c r="A11" t="s">
        <v>47</v>
      </c>
      <c r="B11" s="18">
        <f>-B6*Assumptions!B10</f>
        <v>-816335602.583704</v>
      </c>
      <c r="C11" s="18">
        <f>-C6*Assumptions!B10</f>
        <v>-785291155.4244183</v>
      </c>
      <c r="D11" s="18">
        <f>-D6*Assumptions!B10</f>
        <v>-755427298.326837</v>
      </c>
      <c r="E11" s="18">
        <f>-E6*Assumptions!B10</f>
        <v>-726699134.6018145</v>
      </c>
      <c r="F11" s="18">
        <f>-F6*Assumptions!B10</f>
        <v>-699063474.9375266</v>
      </c>
    </row>
    <row r="12" spans="1:6" x14ac:dyDescent="0.25">
      <c r="A12" t="s">
        <v>48</v>
      </c>
      <c r="B12" s="18">
        <f>-(B6-Assumptions!B29)*Assumptions!B11</f>
        <v>91929361.66205429</v>
      </c>
      <c r="C12" s="18">
        <f>-(C6-B6)*Assumptions!B11</f>
        <v>88433377.65563348</v>
      </c>
      <c r="D12" s="18">
        <f>-(D6-C6)*Assumptions!B11</f>
        <v>85070342.51290737</v>
      </c>
      <c r="E12" s="18">
        <f>-(E6-D6)*Assumptions!B11</f>
        <v>81835200.31819528</v>
      </c>
      <c r="F12" s="18">
        <f>-(F6-E6)*Assumptions!B11</f>
        <v>78723087.42736092</v>
      </c>
    </row>
    <row r="13" spans="1:6" x14ac:dyDescent="0.25">
      <c r="A13" s="19" t="s">
        <v>49</v>
      </c>
      <c r="B13" s="20">
        <f>B9+B10+B11+B12</f>
        <v>1052508046.1461442</v>
      </c>
      <c r="C13" s="20">
        <f>C9+C10+C11+C12</f>
        <v>1012482191.1915249</v>
      </c>
      <c r="D13" s="20">
        <f>D9+D10+D11+D12</f>
        <v>973978480.4815168</v>
      </c>
      <c r="E13" s="20">
        <f>E9+E10+E11+E12</f>
        <v>936939028.3543637</v>
      </c>
      <c r="F13" s="20">
        <f>F9+F10+F11+F12</f>
        <v>901308150.4835958</v>
      </c>
    </row>
    <row r="14" spans="1:6" x14ac:dyDescent="0.25">
      <c r="A14" t="s">
        <v>50</v>
      </c>
      <c r="B14" s="21">
        <f>1/(1+Assumptions!$B$26)^(1-0.5*Assumptions!$B$32)</f>
        <v>0.9498619701742519</v>
      </c>
      <c r="C14" s="21">
        <f>1/(1+Assumptions!$B$26)^(2-0.5*Assumptions!$B$32)</f>
        <v>0.8570013385430206</v>
      </c>
      <c r="D14" s="21">
        <f>1/(1+Assumptions!$B$26)^(3-0.5*Assumptions!$B$32)</f>
        <v>0.7732189700465575</v>
      </c>
      <c r="E14" s="21">
        <f>1/(1+Assumptions!$B$26)^(4-0.5*Assumptions!$B$32)</f>
        <v>0.6976273533671347</v>
      </c>
      <c r="F14" s="21">
        <f>1/(1+Assumptions!$B$26)^(5-0.5*Assumptions!$B$32)</f>
        <v>0.6294257422793552</v>
      </c>
    </row>
    <row r="15" spans="1:6" x14ac:dyDescent="0.25">
      <c r="A15" s="19" t="s">
        <v>51</v>
      </c>
      <c r="B15" s="20">
        <f>B13*B14</f>
        <v>999737366.3366289</v>
      </c>
      <c r="C15" s="20">
        <f>C13*C14</f>
        <v>867698593.1021073</v>
      </c>
      <c r="D15" s="20">
        <f>D13*D14</f>
        <v>753098637.5254295</v>
      </c>
      <c r="E15" s="20">
        <f>E13*E14</f>
        <v>653634294.6172295</v>
      </c>
      <c r="F15" s="20">
        <f>F13*F14</f>
        <v>567306551.6405702</v>
      </c>
    </row>
    <row r="17" spans="1:2" x14ac:dyDescent="0.25">
      <c r="A17" s="22" t="s">
        <v>52</v>
      </c>
      <c r="B17" s="23">
        <f>SUM(B15:F15)</f>
        <v>3841475443.2219653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901308150.4835958</v>
      </c>
    </row>
    <row r="5" spans="1:2" x14ac:dyDescent="0.25">
      <c r="A5" t="s">
        <v>56</v>
      </c>
      <c r="B5" s="18">
        <f>IF(Assumptions!$B$33=0,B4,B4-Forecast!F11-Forecast!F10-Forecast!F12)</f>
        <v>928277332.6633531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0.10747476138852288</v>
      </c>
    </row>
    <row r="7" spans="1:2" x14ac:dyDescent="0.25">
      <c r="A7" t="s">
        <v>58</v>
      </c>
      <c r="B7" s="18">
        <f>-MAX(Forecast!F9,0)*B6</f>
        <v>-99766384.83036835</v>
      </c>
    </row>
    <row r="8" spans="1:2" x14ac:dyDescent="0.25">
      <c r="A8" t="s">
        <v>59</v>
      </c>
      <c r="B8" s="18">
        <f>IF(OR(Assumptions!$B$33=0,Assumptions!B12&lt;=0),B5,MAX(B5+B7,0))</f>
        <v>828510947.8329847</v>
      </c>
    </row>
    <row r="9" spans="1:2" x14ac:dyDescent="0.25">
      <c r="A9" t="s">
        <v>60</v>
      </c>
      <c r="B9" s="18">
        <f>B8*(1+Assumptions!B12)/(Assumptions!B26-Assumptions!B12)</f>
        <v>10187999887.179468</v>
      </c>
    </row>
    <row r="10" spans="1:2" x14ac:dyDescent="0.25">
      <c r="A10" t="s">
        <v>61</v>
      </c>
      <c r="B10" s="18">
        <f>B9/(1+Assumptions!B26)^(5-0.5*Assumptions!B32)</f>
        <v>6412589391.329924</v>
      </c>
    </row>
    <row r="11" spans="1:2" x14ac:dyDescent="0.25">
      <c r="A11" t="s">
        <v>62</v>
      </c>
      <c r="B11" s="18">
        <f>Forecast!B17+B10</f>
        <v>10254064834.55189</v>
      </c>
    </row>
    <row r="12" spans="1:2" x14ac:dyDescent="0.25">
      <c r="A12" t="s">
        <v>63</v>
      </c>
      <c r="B12" s="18">
        <f>-Assumptions!B30</f>
        <v>-1433000000</v>
      </c>
    </row>
    <row r="13" spans="1:2" x14ac:dyDescent="0.25">
      <c r="A13" t="s">
        <v>64</v>
      </c>
      <c r="B13" s="18">
        <f>B11+B12</f>
        <v>8821064834.55189</v>
      </c>
    </row>
    <row r="14" spans="1:2" x14ac:dyDescent="0.25">
      <c r="A14" s="19" t="s">
        <v>65</v>
      </c>
      <c r="B14" s="24">
        <f>B13/Assumptions!B31</f>
        <v>79.54071086160405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1761404778.8327343</v>
      </c>
    </row>
    <row r="18" spans="1:2" x14ac:dyDescent="0.25">
      <c r="A18" t="s">
        <v>60</v>
      </c>
      <c r="B18" s="18">
        <f>B17*Assumptions!B13</f>
        <v>27401170861.49545</v>
      </c>
    </row>
    <row r="19" spans="1:2" x14ac:dyDescent="0.25">
      <c r="A19" t="s">
        <v>61</v>
      </c>
      <c r="B19" s="18">
        <f>B18/(1+Assumptions!B26)^(5-0.5*Assumptions!B32)</f>
        <v>17247002308.820213</v>
      </c>
    </row>
    <row r="20" spans="1:2" x14ac:dyDescent="0.25">
      <c r="A20" t="s">
        <v>62</v>
      </c>
      <c r="B20" s="18">
        <f>Forecast!B17+B19</f>
        <v>21088477752.04218</v>
      </c>
    </row>
    <row r="21" spans="1:2" x14ac:dyDescent="0.25">
      <c r="A21" t="s">
        <v>63</v>
      </c>
      <c r="B21" s="18">
        <f>-Assumptions!B30</f>
        <v>-1433000000</v>
      </c>
    </row>
    <row r="22" spans="1:2" x14ac:dyDescent="0.25">
      <c r="A22" t="s">
        <v>64</v>
      </c>
      <c r="B22" s="18">
        <f>B20+B21</f>
        <v>19655477752.04218</v>
      </c>
    </row>
    <row r="23" spans="1:2" x14ac:dyDescent="0.25">
      <c r="A23" s="19" t="s">
        <v>65</v>
      </c>
      <c r="B23" s="25">
        <f>B22/Assumptions!B31</f>
        <v>177.23604826007374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299.57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79.54071086160405</v>
      </c>
    </row>
    <row r="29" spans="1:2" x14ac:dyDescent="0.25">
      <c r="A29" s="19" t="s">
        <v>73</v>
      </c>
      <c r="B29" s="12">
        <f>B28/B26-1</f>
        <v>-0.7344837237987647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0.088355</v>
      </c>
      <c r="B5" s="31">
        <v>97.18049984904509</v>
      </c>
      <c r="C5" s="31">
        <v>101.15221306449905</v>
      </c>
      <c r="D5" s="31">
        <v>105.73142297753618</v>
      </c>
      <c r="E5" s="31">
        <v>111.07428502408747</v>
      </c>
      <c r="F5" s="31">
        <v>117.39548914891365</v>
      </c>
    </row>
    <row r="6" spans="1:6" x14ac:dyDescent="0.25">
      <c r="A6" s="30">
        <v>0.098355</v>
      </c>
      <c r="B6" s="31">
        <v>84.93983956689505</v>
      </c>
      <c r="C6" s="31">
        <v>87.7211258445107</v>
      </c>
      <c r="D6" s="31">
        <v>90.86548549797334</v>
      </c>
      <c r="E6" s="31">
        <v>94.45259229859025</v>
      </c>
      <c r="F6" s="31">
        <v>98.58727155150407</v>
      </c>
    </row>
    <row r="7" spans="1:6" x14ac:dyDescent="0.25">
      <c r="A7" s="30">
        <v>0.108355</v>
      </c>
      <c r="B7" s="31">
        <v>75.30592668204471</v>
      </c>
      <c r="C7" s="31">
        <v>77.31004260860281</v>
      </c>
      <c r="D7" s="32">
        <v>79.54100379537923</v>
      </c>
      <c r="E7" s="31">
        <v>82.04223668488919</v>
      </c>
      <c r="F7" s="31">
        <v>84.86900779667468</v>
      </c>
    </row>
    <row r="8" spans="1:6" x14ac:dyDescent="0.25">
      <c r="A8" s="30">
        <v>0.118355</v>
      </c>
      <c r="B8" s="31">
        <v>67.5227209099751</v>
      </c>
      <c r="C8" s="31">
        <v>68.99861754957298</v>
      </c>
      <c r="D8" s="31">
        <v>70.62095898701186</v>
      </c>
      <c r="E8" s="31">
        <v>72.4146071086322</v>
      </c>
      <c r="F8" s="31">
        <v>74.4103891025178</v>
      </c>
    </row>
    <row r="9" spans="1:6" x14ac:dyDescent="0.25">
      <c r="A9" s="30">
        <v>0.128355</v>
      </c>
      <c r="B9" s="31">
        <v>61.10093830845826</v>
      </c>
      <c r="C9" s="31">
        <v>62.206214868648814</v>
      </c>
      <c r="D9" s="31">
        <v>63.40832139042255</v>
      </c>
      <c r="E9" s="31">
        <v>64.72202529204752</v>
      </c>
      <c r="F9" s="31">
        <v>66.16525770413016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29802000000</v>
      </c>
      <c r="C5" s="18">
        <v>28883000000</v>
      </c>
      <c r="D5" s="18">
        <v>34702000000</v>
      </c>
      <c r="E5" s="18">
        <v>33478000000</v>
      </c>
      <c r="F5" s="8" t="s">
        <v>84</v>
      </c>
    </row>
    <row r="6" spans="1:6" x14ac:dyDescent="0.25">
      <c r="A6" t="s">
        <v>44</v>
      </c>
      <c r="B6" s="18">
        <v>1436000000</v>
      </c>
      <c r="C6" s="18">
        <v>1437000000</v>
      </c>
      <c r="D6" s="18">
        <v>1594000000</v>
      </c>
      <c r="E6" s="18">
        <v>1411000000</v>
      </c>
      <c r="F6" s="8" t="s">
        <v>85</v>
      </c>
    </row>
    <row r="7" spans="1:6" x14ac:dyDescent="0.25">
      <c r="A7" t="s">
        <v>86</v>
      </c>
      <c r="B7" s="18">
        <v>674000000</v>
      </c>
      <c r="C7" s="18">
        <v>696000000</v>
      </c>
      <c r="D7" s="18">
        <v>924000000</v>
      </c>
      <c r="E7" s="18">
        <v>925000000</v>
      </c>
      <c r="F7" s="8" t="s">
        <v>87</v>
      </c>
    </row>
    <row r="8" spans="1:6" x14ac:dyDescent="0.25">
      <c r="A8" t="s">
        <v>88</v>
      </c>
      <c r="B8" s="18">
        <v>468000000</v>
      </c>
      <c r="C8" s="18">
        <v>784000000</v>
      </c>
      <c r="D8" s="18">
        <v>1030000000</v>
      </c>
      <c r="E8" s="18">
        <v>1385000000</v>
      </c>
      <c r="F8" s="8" t="s">
        <v>89</v>
      </c>
    </row>
    <row r="9" spans="1:6" x14ac:dyDescent="0.25">
      <c r="A9" t="s">
        <v>90</v>
      </c>
      <c r="B9" s="18">
        <v>-187000000</v>
      </c>
      <c r="C9" s="18">
        <v>-472000000</v>
      </c>
      <c r="D9" s="18">
        <v>206000000</v>
      </c>
      <c r="E9" s="18">
        <v>347000000</v>
      </c>
      <c r="F9" s="8" t="s">
        <v>91</v>
      </c>
    </row>
    <row r="10" spans="1:6" x14ac:dyDescent="0.25">
      <c r="A10" t="s">
        <v>92</v>
      </c>
      <c r="B10" s="18">
        <v>3366000000</v>
      </c>
      <c r="C10" s="18">
        <v>3257000000</v>
      </c>
      <c r="D10" s="18">
        <v>3248000000</v>
      </c>
      <c r="E10" s="18">
        <v>3411000000</v>
      </c>
      <c r="F10" s="8" t="s">
        <v>93</v>
      </c>
    </row>
    <row r="11" spans="1:6" x14ac:dyDescent="0.25">
      <c r="A11" t="s">
        <v>94</v>
      </c>
      <c r="B11" s="18">
        <v>1933000000</v>
      </c>
      <c r="C11" s="18">
        <v>2201000000</v>
      </c>
      <c r="D11" s="18">
        <v>1804000000</v>
      </c>
      <c r="E11" s="18">
        <v>1478000000</v>
      </c>
      <c r="F11" s="8" t="s">
        <v>95</v>
      </c>
    </row>
    <row r="12" spans="1:6" x14ac:dyDescent="0.25">
      <c r="A12" t="s">
        <v>32</v>
      </c>
      <c r="B12" s="34">
        <v>110900000</v>
      </c>
      <c r="C12" s="34">
        <v>124300000</v>
      </c>
      <c r="D12" s="34">
        <v>135900000</v>
      </c>
      <c r="E12" s="34">
        <v>144400000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2026-09-19T01:05:45Z</dcterms:modified>
</cp:coreProperties>
</file>