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<sst xmlns="http://schemas.openxmlformats.org/spreadsheetml/2006/main" count="114" uniqueCount="102">
  <si>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James Hardie Industries plc (JHX.AX)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</si>
  <si>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</si>
  <si>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</si>
  <si>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</si>
  <si>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</si>
  <si>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</si>
  <si>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</si>
  <si>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</si>
  <si>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</si>
  <si>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</si>
  <si>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</si>
  <si>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</si>
  <si>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</si>
  <si>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</si>
  <si>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</si>
  <si>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</si>
  <si>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</si>
  <si>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</si>
  <si>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</si>
  <si>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</si>
  <si>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</si>
  <si>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</si>
  <si>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</si>
  <si>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</si>
  <si>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</si>
  <si>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</si>
  <si>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</si>
  <si>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</si>
  <si>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</si>
  <si>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</si>
  <si>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</si>
  <si>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</si>
  <si>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</si>
  <si>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</si>
  <si>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</si>
  <si>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</si>
  <si>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</si>
  <si>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</si>
  <si>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</si>
  <si>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</si>
  <si>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</si>
  <si>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</si>
  <si>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</si>
  <si>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</si>
  <si>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</si>
  <si>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</si>
  <si>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</si>
  <si>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</si>
  <si>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</si>
  <si>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</si>
  <si>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</si>
  <si>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</si>
  <si>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</si>
  <si>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</si>
  <si>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</si>
  <si>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</si>
  <si>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</si>
  <si>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</si>
  <si>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</si>
  <si>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</si>
  <si>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</si>
  <si>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</si>
  <si>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</si>
  <si>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</si>
  <si>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</si>
  <si>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</si>
  <si>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</si>
  <si>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</si>
  <si>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</si>
  <si>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</si>
  <si>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</si>
  <si>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</si>
  <si>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</si>
  <si>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</si>
  <si>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</si>
  <si>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</si>
  <si>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</si>
  <si>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</si>
  <si>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</si>
  <si>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</si>
  <si>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</si>
  <si>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</si>
  <si>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</si>
  <si>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</si>
  <si>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</si>
  <si>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</si>
  <si>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</si>
  <si>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</si>
  <si>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</si>
  <si>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</si>
  <si>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</si>
  <si>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</si>
  <si>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</si>
  <si>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</si>
  <si>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</si>
  <si>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</si>
  <si>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</si>
  <si>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</si>
  <si>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</si>
  <si>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Adjusted: Capital expenditure runs at 11.8% of revenue against depreciation of 6.3%. A perpetuity has to be a steady state, so the terminal year uses maintenance capex at depreciation and then charges the reinvestment terminal growth requires (g/ROIC of NOPAT). The bridge is shown under Terminal Value.</t>
  </si>
  <si>
    <t>Current EV/EBITDA of 21.1x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</si>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</sst>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0.08585028402581596</v>
      </c>
    </row>
    <row r="7" spans="1:2" x14ac:dyDescent="0.25">
      <c r="A7" t="s">
        <v>5</v>
      </c>
      <c r="B7" s="6">
        <v>0.20399000104376586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0.06262595668487683</v>
      </c>
    </row>
    <row r="10" spans="1:2" x14ac:dyDescent="0.25">
      <c r="A10" t="s">
        <v>8</v>
      </c>
      <c r="B10" s="6">
        <v>0.11821116004509608</v>
      </c>
    </row>
    <row r="11" spans="1:2" x14ac:dyDescent="0.25">
      <c r="A11" t="s">
        <v>9</v>
      </c>
      <c r="B11" s="6">
        <v>-0.2757537688442211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0.19379449447396624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1.0268000000000002</v>
      </c>
      <c r="C19" s="8" t="s">
        <v>19</v>
      </c>
    </row>
    <row r="20" spans="1:2" x14ac:dyDescent="0.25">
      <c r="A20" t="s">
        <v>20</v>
      </c>
      <c r="B20" s="10">
        <f>B17+B19*B18</f>
        <v>0.11508800000000001</v>
      </c>
    </row>
    <row r="21" spans="1:3" x14ac:dyDescent="0.25">
      <c r="A21" t="s">
        <v>21</v>
      </c>
      <c r="B21" s="6">
        <v>0.07711430335185278</v>
      </c>
      <c r="C21" s="8" t="s">
        <v>22</v>
      </c>
    </row>
    <row r="22" spans="1:2" x14ac:dyDescent="0.25">
      <c r="A22" t="s">
        <v>23</v>
      </c>
      <c r="B22" s="11">
        <v>21160044544</v>
      </c>
    </row>
    <row r="23" spans="1:2" x14ac:dyDescent="0.25">
      <c r="A23" t="s">
        <v>24</v>
      </c>
      <c r="B23" s="11">
        <v>4785700000</v>
      </c>
    </row>
    <row r="24" spans="1:2" x14ac:dyDescent="0.25">
      <c r="A24" t="s">
        <v>25</v>
      </c>
      <c r="B24" s="10">
        <f>B22/(B22+B23)</f>
        <v>0.8155497140625821</v>
      </c>
    </row>
    <row r="25" spans="1:2" x14ac:dyDescent="0.25">
      <c r="A25" t="s">
        <v>26</v>
      </c>
      <c r="B25" s="10">
        <f>1-B24</f>
        <v>0.18445028593741786</v>
      </c>
    </row>
    <row r="26" spans="1:2" x14ac:dyDescent="0.25">
      <c r="A26" t="s">
        <v>27</v>
      </c>
      <c r="B26" s="12">
        <f>B24*B20+B25*B21*(1-B8)</f>
        <v>0.10381661420421429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4835800000</v>
      </c>
      <c r="C29" s="8" t="s">
        <v>30</v>
      </c>
    </row>
    <row r="30" spans="1:2" x14ac:dyDescent="0.25">
      <c r="A30" t="s">
        <v>31</v>
      </c>
      <c r="B30" s="11">
        <v>4516500000</v>
      </c>
    </row>
    <row r="31" spans="1:2" x14ac:dyDescent="0.25">
      <c r="A31" t="s">
        <v>32</v>
      </c>
      <c r="B31" s="13">
        <v>545500000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0.08585028402581596</v>
      </c>
      <c r="C5" s="10">
        <f>Assumptions!B6</f>
        <v>0.08585028402581596</v>
      </c>
      <c r="D5" s="10">
        <f>Assumptions!B6</f>
        <v>0.08585028402581596</v>
      </c>
      <c r="E5" s="10">
        <f>Assumptions!B6</f>
        <v>0.08585028402581596</v>
      </c>
      <c r="F5" s="10">
        <f>Assumptions!B6</f>
        <v>0.08585028402581596</v>
      </c>
    </row>
    <row r="6" spans="1:6" x14ac:dyDescent="0.25">
      <c r="A6" t="s">
        <v>43</v>
      </c>
      <c r="B6" s="18">
        <f>Assumptions!B29*(1+B5)</f>
        <v>5250954803.492041</v>
      </c>
      <c r="C6" s="18">
        <f>B6*(1+C5)</f>
        <v>5701750764.778555</v>
      </c>
      <c r="D6" s="18">
        <f>C6*(1+D5)</f>
        <v>6191247687.379208</v>
      </c>
      <c r="E6" s="18">
        <f>D6*(1+E5)</f>
        <v>6722768059.814889</v>
      </c>
      <c r="F6" s="18">
        <f>E6*(1+F5)</f>
        <v>7299919607.189681</v>
      </c>
    </row>
    <row r="7" spans="1:6" x14ac:dyDescent="0.25">
      <c r="A7" t="s">
        <v>5</v>
      </c>
      <c r="B7" s="10">
        <f>Assumptions!B7</f>
        <v>0.20399000104376586</v>
      </c>
      <c r="C7" s="10">
        <f>Assumptions!B7</f>
        <v>0.20399000104376586</v>
      </c>
      <c r="D7" s="10">
        <f>Assumptions!B7</f>
        <v>0.20399000104376586</v>
      </c>
      <c r="E7" s="10">
        <f>Assumptions!B7</f>
        <v>0.20399000104376586</v>
      </c>
      <c r="F7" s="10">
        <f>Assumptions!B7</f>
        <v>0.20399000104376586</v>
      </c>
    </row>
    <row r="8" spans="1:6" x14ac:dyDescent="0.25">
      <c r="A8" t="s">
        <v>44</v>
      </c>
      <c r="B8" s="18">
        <f>B6*B7</f>
        <v>1071142275.8451087</v>
      </c>
      <c r="C8" s="18">
        <f>C6*C7</f>
        <v>1163100144.45847</v>
      </c>
      <c r="D8" s="18">
        <f>D6*D7</f>
        <v>1262952622.2106974</v>
      </c>
      <c r="E8" s="18">
        <f>E6*E7</f>
        <v>1371377463.538635</v>
      </c>
      <c r="F8" s="18">
        <f>F6*F7</f>
        <v>1489110608.2900298</v>
      </c>
    </row>
    <row r="9" spans="1:6" x14ac:dyDescent="0.25">
      <c r="A9" t="s">
        <v>45</v>
      </c>
      <c r="B9" s="18">
        <f>B8*(1-Assumptions!B8)</f>
        <v>749799593.0915761</v>
      </c>
      <c r="C9" s="18">
        <f>C8*(1-Assumptions!B8)</f>
        <v>814170101.120929</v>
      </c>
      <c r="D9" s="18">
        <f>D8*(1-Assumptions!B8)</f>
        <v>884066835.5474881</v>
      </c>
      <c r="E9" s="18">
        <f>E8*(1-Assumptions!B8)</f>
        <v>959964224.4770445</v>
      </c>
      <c r="F9" s="18">
        <f>F8*(1-Assumptions!B8)</f>
        <v>1042377425.8030207</v>
      </c>
    </row>
    <row r="10" spans="1:6" x14ac:dyDescent="0.25">
      <c r="A10" t="s">
        <v>46</v>
      </c>
      <c r="B10" s="18">
        <f>B6*Assumptions!B9</f>
        <v>328846068.07773846</v>
      </c>
      <c r="C10" s="18">
        <f>C6*Assumptions!B9</f>
        <v>357077596.42298514</v>
      </c>
      <c r="D10" s="18">
        <f>D6*Assumptions!B9</f>
        <v>387732809.49515414</v>
      </c>
      <c r="E10" s="18">
        <f>E6*Assumptions!B9</f>
        <v>421019781.3164407</v>
      </c>
      <c r="F10" s="18">
        <f>F6*Assumptions!B9</f>
        <v>457164449.12294406</v>
      </c>
    </row>
    <row r="11" spans="1:6" x14ac:dyDescent="0.25">
      <c r="A11" t="s">
        <v>47</v>
      </c>
      <c r="B11" s="18">
        <f>-B6*Assumptions!B10</f>
        <v>-620721458.6651636</v>
      </c>
      <c r="C11" s="18">
        <f>-C6*Assumptions!B10</f>
        <v>-674010572.1924866</v>
      </c>
      <c r="D11" s="18">
        <f>-D6*Assumptions!B10</f>
        <v>-731874571.2516145</v>
      </c>
      <c r="E11" s="18">
        <f>-E6*Assumptions!B10</f>
        <v>-794706211.0648378</v>
      </c>
      <c r="F11" s="18">
        <f>-F6*Assumptions!B10</f>
        <v>-862931965.0018343</v>
      </c>
    </row>
    <row r="12" spans="1:6" x14ac:dyDescent="0.25">
      <c r="A12" t="s">
        <v>48</v>
      </c>
      <c r="B12" s="18">
        <f>-(B6-Assumptions!B29)*Assumptions!B11</f>
        <v>114480501.7167122</v>
      </c>
      <c r="C12" s="18">
        <f>-(C6-B6)*Assumptions!B11</f>
        <v>124308685.3045099</v>
      </c>
      <c r="D12" s="18">
        <f>-(D6-C6)*Assumptions!B11</f>
        <v>134980621.24477798</v>
      </c>
      <c r="E12" s="18">
        <f>-(E6-D6)*Assumptions!B11</f>
        <v>146568745.91662318</v>
      </c>
      <c r="F12" s="18">
        <f>-(F6-E6)*Assumptions!B11</f>
        <v>159151714.38287294</v>
      </c>
    </row>
    <row r="13" spans="1:6" x14ac:dyDescent="0.25">
      <c r="A13" s="19" t="s">
        <v>49</v>
      </c>
      <c r="B13" s="20">
        <f>B9+B10+B11+B12</f>
        <v>572404704.2208632</v>
      </c>
      <c r="C13" s="20">
        <f>C9+C10+C11+C12</f>
        <v>621545810.6559373</v>
      </c>
      <c r="D13" s="20">
        <f>D9+D10+D11+D12</f>
        <v>674905695.0358057</v>
      </c>
      <c r="E13" s="20">
        <f>E9+E10+E11+E12</f>
        <v>732846540.6452706</v>
      </c>
      <c r="F13" s="20">
        <f>F9+F10+F11+F12</f>
        <v>795761624.3070035</v>
      </c>
    </row>
    <row r="14" spans="1:6" x14ac:dyDescent="0.25">
      <c r="A14" t="s">
        <v>50</v>
      </c>
      <c r="B14" s="21">
        <f>1/(1+Assumptions!$B$26)^(1-0.5*Assumptions!$B$32)</f>
        <v>0.9518127907814609</v>
      </c>
      <c r="C14" s="21">
        <f>1/(1+Assumptions!$B$26)^(2-0.5*Assumptions!$B$32)</f>
        <v>0.8622925026977066</v>
      </c>
      <c r="D14" s="21">
        <f>1/(1+Assumptions!$B$26)^(3-0.5*Assumptions!$B$32)</f>
        <v>0.7811918135689305</v>
      </c>
      <c r="E14" s="21">
        <f>1/(1+Assumptions!$B$26)^(4-0.5*Assumptions!$B$32)</f>
        <v>0.7077188398111973</v>
      </c>
      <c r="F14" s="21">
        <f>1/(1+Assumptions!$B$26)^(5-0.5*Assumptions!$B$32)</f>
        <v>0.6411561764011138</v>
      </c>
    </row>
    <row r="15" spans="1:6" x14ac:dyDescent="0.25">
      <c r="A15" s="19" t="s">
        <v>51</v>
      </c>
      <c r="B15" s="20">
        <f>B13*B14</f>
        <v>544822118.9808965</v>
      </c>
      <c r="C15" s="20">
        <f>C13*C14</f>
        <v>535954292.6117831</v>
      </c>
      <c r="D15" s="20">
        <f>D13*D14</f>
        <v>527230803.89302063</v>
      </c>
      <c r="E15" s="20">
        <f>E13*E14</f>
        <v>518649303.50512034</v>
      </c>
      <c r="F15" s="20">
        <f>F13*F14</f>
        <v>510207480.367418</v>
      </c>
    </row>
    <row r="17" spans="1:2" x14ac:dyDescent="0.25">
      <c r="A17" s="22" t="s">
        <v>52</v>
      </c>
      <c r="B17" s="23">
        <f>SUM(B15:F15)</f>
        <v>2636863999.358238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795761624.3070035</v>
      </c>
    </row>
    <row r="5" spans="1:2" x14ac:dyDescent="0.25">
      <c r="A5" t="s">
        <v>56</v>
      </c>
      <c r="B5" s="18">
        <f>IF(Assumptions!$B$33=0,B4,B4-Forecast!F11-Forecast!F10-Forecast!F12)</f>
        <v>1042377425.8030207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0.12900263275207968</v>
      </c>
    </row>
    <row r="7" spans="1:2" x14ac:dyDescent="0.25">
      <c r="A7" t="s">
        <v>58</v>
      </c>
      <c r="B7" s="18">
        <f>-MAX(Forecast!F9,0)*B6</f>
        <v>-134469432.24992526</v>
      </c>
    </row>
    <row r="8" spans="1:2" x14ac:dyDescent="0.25">
      <c r="A8" t="s">
        <v>59</v>
      </c>
      <c r="B8" s="18">
        <f>IF(OR(Assumptions!$B$33=0,Assumptions!B12&lt;=0),B5,MAX(B5+B7,0))</f>
        <v>907907993.5530955</v>
      </c>
    </row>
    <row r="9" spans="1:2" x14ac:dyDescent="0.25">
      <c r="A9" t="s">
        <v>60</v>
      </c>
      <c r="B9" s="18">
        <f>B8*(1+Assumptions!B12)/(Assumptions!B26-Assumptions!B12)</f>
        <v>11807227483.544498</v>
      </c>
    </row>
    <row r="10" spans="1:2" x14ac:dyDescent="0.25">
      <c r="A10" t="s">
        <v>61</v>
      </c>
      <c r="B10" s="18">
        <f>B9/(1+Assumptions!B26)^(5-0.5*Assumptions!B32)</f>
        <v>7570276827.247535</v>
      </c>
    </row>
    <row r="11" spans="1:2" x14ac:dyDescent="0.25">
      <c r="A11" t="s">
        <v>62</v>
      </c>
      <c r="B11" s="18">
        <f>Forecast!B17+B10</f>
        <v>10207140826.605774</v>
      </c>
    </row>
    <row r="12" spans="1:2" x14ac:dyDescent="0.25">
      <c r="A12" t="s">
        <v>63</v>
      </c>
      <c r="B12" s="18">
        <f>-Assumptions!B30</f>
        <v>-4516500000</v>
      </c>
    </row>
    <row r="13" spans="1:2" x14ac:dyDescent="0.25">
      <c r="A13" t="s">
        <v>64</v>
      </c>
      <c r="B13" s="18">
        <f>B11+B12</f>
        <v>5690640826.605774</v>
      </c>
    </row>
    <row r="14" spans="1:2" x14ac:dyDescent="0.25">
      <c r="A14" s="19" t="s">
        <v>65</v>
      </c>
      <c r="B14" s="24">
        <f>B13/Assumptions!B31</f>
        <v>10.43197218442855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1946275057.4129739</v>
      </c>
    </row>
    <row r="18" spans="1:2" x14ac:dyDescent="0.25">
      <c r="A18" t="s">
        <v>60</v>
      </c>
      <c r="B18" s="18">
        <f>B17*Assumptions!B13</f>
        <v>38925501148.259476</v>
      </c>
    </row>
    <row r="19" spans="1:2" x14ac:dyDescent="0.25">
      <c r="A19" t="s">
        <v>61</v>
      </c>
      <c r="B19" s="18">
        <f>B18/(1+Assumptions!B26)^(5-0.5*Assumptions!B32)</f>
        <v>24957325480.71521</v>
      </c>
    </row>
    <row r="20" spans="1:2" x14ac:dyDescent="0.25">
      <c r="A20" t="s">
        <v>62</v>
      </c>
      <c r="B20" s="18">
        <f>Forecast!B17+B19</f>
        <v>27594189480.07345</v>
      </c>
    </row>
    <row r="21" spans="1:2" x14ac:dyDescent="0.25">
      <c r="A21" t="s">
        <v>63</v>
      </c>
      <c r="B21" s="18">
        <f>-Assumptions!B30</f>
        <v>-4516500000</v>
      </c>
    </row>
    <row r="22" spans="1:2" x14ac:dyDescent="0.25">
      <c r="A22" t="s">
        <v>64</v>
      </c>
      <c r="B22" s="18">
        <f>B20+B21</f>
        <v>23077689480.07345</v>
      </c>
    </row>
    <row r="23" spans="1:2" x14ac:dyDescent="0.25">
      <c r="A23" s="19" t="s">
        <v>65</v>
      </c>
      <c r="B23" s="25">
        <f>B22/Assumptions!B31</f>
        <v>42.305571915808336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36.45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14.64857534137457</v>
      </c>
    </row>
    <row r="29" spans="1:2" x14ac:dyDescent="0.25">
      <c r="A29" s="19" t="s">
        <v>73</v>
      </c>
      <c r="B29" s="12">
        <f>B28/B26-1</f>
        <v>-0.5981186463271724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0.083817</v>
      </c>
      <c r="B5" s="31">
        <v>14.880405473367574</v>
      </c>
      <c r="C5" s="31">
        <v>15.846230097389725</v>
      </c>
      <c r="D5" s="31">
        <v>16.970427956365416</v>
      </c>
      <c r="E5" s="31">
        <v>18.29714120842878</v>
      </c>
      <c r="F5" s="31">
        <v>19.8885967601147</v>
      </c>
    </row>
    <row r="6" spans="1:6" x14ac:dyDescent="0.25">
      <c r="A6" s="30">
        <v>0.093817</v>
      </c>
      <c r="B6" s="31">
        <v>11.829304760794013</v>
      </c>
      <c r="C6" s="31">
        <v>12.481218561496682</v>
      </c>
      <c r="D6" s="31">
        <v>13.22307853568553</v>
      </c>
      <c r="E6" s="31">
        <v>14.076026269494236</v>
      </c>
      <c r="F6" s="31">
        <v>15.06839228631396</v>
      </c>
    </row>
    <row r="7" spans="1:6" x14ac:dyDescent="0.25">
      <c r="A7" s="30">
        <v>0.103817</v>
      </c>
      <c r="B7" s="31">
        <v>9.471711326161865</v>
      </c>
      <c r="C7" s="31">
        <v>9.92504164951616</v>
      </c>
      <c r="D7" s="32">
        <v>10.431878260598152</v>
      </c>
      <c r="E7" s="31">
        <v>11.003093916576463</v>
      </c>
      <c r="F7" s="31">
        <v>11.652721279052788</v>
      </c>
    </row>
    <row r="8" spans="1:6" x14ac:dyDescent="0.25">
      <c r="A8" s="30">
        <v>0.113817</v>
      </c>
      <c r="B8" s="31">
        <v>7.596763232116381</v>
      </c>
      <c r="C8" s="31">
        <v>7.918767871425283</v>
      </c>
      <c r="D8" s="31">
        <v>8.273609917506112</v>
      </c>
      <c r="E8" s="31">
        <v>8.667165995644675</v>
      </c>
      <c r="F8" s="31">
        <v>9.106803938679882</v>
      </c>
    </row>
    <row r="9" spans="1:6" x14ac:dyDescent="0.25">
      <c r="A9" s="30">
        <v>0.123817</v>
      </c>
      <c r="B9" s="31">
        <v>6.071127491183297</v>
      </c>
      <c r="C9" s="31">
        <v>6.3032467765654925</v>
      </c>
      <c r="D9" s="31">
        <v>6.555905365871727</v>
      </c>
      <c r="E9" s="31">
        <v>6.832387200806174</v>
      </c>
      <c r="F9" s="31">
        <v>7.136715708014896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4835800000</v>
      </c>
      <c r="C5" s="18">
        <v>3877500000</v>
      </c>
      <c r="D5" s="18">
        <v>3936300000</v>
      </c>
      <c r="E5" s="18">
        <v>3777100000</v>
      </c>
      <c r="F5" s="8" t="s">
        <v>84</v>
      </c>
    </row>
    <row r="6" spans="1:6" x14ac:dyDescent="0.25">
      <c r="A6" t="s">
        <v>44</v>
      </c>
      <c r="B6" s="18">
        <v>722500000</v>
      </c>
      <c r="C6" s="18">
        <v>860300000</v>
      </c>
      <c r="D6" s="18">
        <v>939200000</v>
      </c>
      <c r="E6" s="18">
        <v>778400000</v>
      </c>
      <c r="F6" s="8" t="s">
        <v>85</v>
      </c>
    </row>
    <row r="7" spans="1:6" x14ac:dyDescent="0.25">
      <c r="A7" t="s">
        <v>86</v>
      </c>
      <c r="B7" s="18">
        <v>493500000</v>
      </c>
      <c r="C7" s="18">
        <v>216200000</v>
      </c>
      <c r="D7" s="18">
        <v>185000000</v>
      </c>
      <c r="E7" s="18">
        <v>172600000</v>
      </c>
      <c r="F7" s="8" t="s">
        <v>87</v>
      </c>
    </row>
    <row r="8" spans="1:6" x14ac:dyDescent="0.25">
      <c r="A8" t="s">
        <v>88</v>
      </c>
      <c r="B8" s="18">
        <v>390000000</v>
      </c>
      <c r="C8" s="18">
        <v>443200000</v>
      </c>
      <c r="D8" s="18">
        <v>468800000</v>
      </c>
      <c r="E8" s="18">
        <v>599800000</v>
      </c>
      <c r="F8" s="8" t="s">
        <v>89</v>
      </c>
    </row>
    <row r="9" spans="1:6" x14ac:dyDescent="0.25">
      <c r="A9" t="s">
        <v>90</v>
      </c>
      <c r="B9" s="18">
        <v>109900000</v>
      </c>
      <c r="C9" s="18">
        <v>37900000</v>
      </c>
      <c r="D9" s="18">
        <v>-43900000</v>
      </c>
      <c r="E9" s="18">
        <v>103400000</v>
      </c>
      <c r="F9" s="8" t="s">
        <v>91</v>
      </c>
    </row>
    <row r="10" spans="1:6" x14ac:dyDescent="0.25">
      <c r="A10" t="s">
        <v>92</v>
      </c>
      <c r="B10" s="18">
        <v>4785700000</v>
      </c>
      <c r="C10" s="18">
        <v>1208000000</v>
      </c>
      <c r="D10" s="18">
        <v>1201000000</v>
      </c>
      <c r="E10" s="18">
        <v>1138200000</v>
      </c>
      <c r="F10" s="8" t="s">
        <v>93</v>
      </c>
    </row>
    <row r="11" spans="1:6" x14ac:dyDescent="0.25">
      <c r="A11" t="s">
        <v>94</v>
      </c>
      <c r="B11" s="18">
        <v>269200000</v>
      </c>
      <c r="C11" s="18">
        <v>562700000</v>
      </c>
      <c r="D11" s="18">
        <v>365000000</v>
      </c>
      <c r="E11" s="18">
        <v>113000000</v>
      </c>
      <c r="F11" s="8" t="s">
        <v>95</v>
      </c>
    </row>
    <row r="12" spans="1:6" x14ac:dyDescent="0.25">
      <c r="A12" t="s">
        <v>32</v>
      </c>
      <c r="B12" s="34">
        <v>545500000</v>
      </c>
      <c r="C12" s="34">
        <v>432100000</v>
      </c>
      <c r="D12" s="34">
        <v>439600000</v>
      </c>
      <c r="E12" s="34">
        <v>445600000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2026-09-19T00:07:17Z</dcterms:modified>
</cp:coreProperties>
</file>