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<sst xmlns="http://schemas.openxmlformats.org/spreadsheetml/2006/main" count="111" uniqueCount="99">
  <si>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The Kraft Heinz Company (KHC)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</si>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</sst>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-0.019809627469887126</v>
      </c>
    </row>
    <row r="7" spans="1:2" x14ac:dyDescent="0.25">
      <c r="A7" t="s">
        <v>5</v>
      </c>
      <c r="B7" s="6">
        <v>0.1902843827664812</v>
      </c>
    </row>
    <row r="8" spans="1:2" x14ac:dyDescent="0.25">
      <c r="A8" t="s">
        <v>6</v>
      </c>
      <c r="B8" s="6">
        <v>0.20912185983767959</v>
      </c>
    </row>
    <row r="9" spans="1:2" x14ac:dyDescent="0.25">
      <c r="A9" t="s">
        <v>7</v>
      </c>
      <c r="B9" s="6">
        <v>0.03669747246909197</v>
      </c>
    </row>
    <row r="10" spans="1:2" x14ac:dyDescent="0.25">
      <c r="A10" t="s">
        <v>8</v>
      </c>
      <c r="B10" s="6">
        <v>0.03744040700861287</v>
      </c>
    </row>
    <row r="11" spans="1:2" x14ac:dyDescent="0.25">
      <c r="A11" t="s">
        <v>9</v>
      </c>
      <c r="B11" s="6">
        <v>0.25442477876106195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8.298603880820696</v>
      </c>
    </row>
    <row r="14" spans="1:3" x14ac:dyDescent="0.25">
      <c r="A14" t="s">
        <v>12</v>
      </c>
      <c r="B14" s="6">
        <v>0.05891515315430493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0.38493999999999995</v>
      </c>
      <c r="C19" s="8" t="s">
        <v>19</v>
      </c>
    </row>
    <row r="20" spans="1:2" x14ac:dyDescent="0.25">
      <c r="A20" t="s">
        <v>20</v>
      </c>
      <c r="B20" s="10">
        <f>B17+B19*B18</f>
        <v>0.0711517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28969674752</v>
      </c>
    </row>
    <row r="23" spans="1:2" x14ac:dyDescent="0.25">
      <c r="A23" t="s">
        <v>24</v>
      </c>
      <c r="B23" s="11">
        <v>21219000000</v>
      </c>
    </row>
    <row r="24" spans="1:2" x14ac:dyDescent="0.25">
      <c r="A24" t="s">
        <v>25</v>
      </c>
      <c r="B24" s="10">
        <f>B22/(B22+B23)</f>
        <v>0.5772153756828491</v>
      </c>
    </row>
    <row r="25" spans="1:2" x14ac:dyDescent="0.25">
      <c r="A25" t="s">
        <v>26</v>
      </c>
      <c r="B25" s="10">
        <f>1-B24</f>
        <v>0.4227846243171509</v>
      </c>
    </row>
    <row r="26" spans="1:2" x14ac:dyDescent="0.25">
      <c r="A26" t="s">
        <v>27</v>
      </c>
      <c r="B26" s="12">
        <f>B24*B20+B25*B21*(1-B8)</f>
        <v>0.057781723692084674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24942000000</v>
      </c>
      <c r="C29" s="8" t="s">
        <v>30</v>
      </c>
    </row>
    <row r="30" spans="1:2" x14ac:dyDescent="0.25">
      <c r="A30" t="s">
        <v>31</v>
      </c>
      <c r="B30" s="11">
        <v>17544000000</v>
      </c>
    </row>
    <row r="31" spans="1:2" x14ac:dyDescent="0.25">
      <c r="A31" t="s">
        <v>32</v>
      </c>
      <c r="B31" s="13">
        <v>1187000000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-0.019809627469887126</v>
      </c>
      <c r="C5" s="10">
        <f>Assumptions!B6</f>
        <v>-0.019809627469887126</v>
      </c>
      <c r="D5" s="10">
        <f>Assumptions!B6</f>
        <v>-0.019809627469887126</v>
      </c>
      <c r="E5" s="10">
        <f>Assumptions!B6</f>
        <v>-0.019809627469887126</v>
      </c>
      <c r="F5" s="10">
        <f>Assumptions!B6</f>
        <v>-0.019809627469887126</v>
      </c>
    </row>
    <row r="6" spans="1:6" x14ac:dyDescent="0.25">
      <c r="A6" t="s">
        <v>43</v>
      </c>
      <c r="B6" s="18">
        <f>Assumptions!B29*(1+B5)</f>
        <v>24447908271.646076</v>
      </c>
      <c r="C6" s="18">
        <f>B6*(1+C5)</f>
        <v>23963604316.366795</v>
      </c>
      <c r="D6" s="18">
        <f>C6*(1+D5)</f>
        <v>23488894242.02379</v>
      </c>
      <c r="E6" s="18">
        <f>D6*(1+E5)</f>
        <v>23023587997.40972</v>
      </c>
      <c r="F6" s="18">
        <f>E6*(1+F5)</f>
        <v>22567499296.16087</v>
      </c>
    </row>
    <row r="7" spans="1:6" x14ac:dyDescent="0.25">
      <c r="A7" t="s">
        <v>5</v>
      </c>
      <c r="B7" s="10">
        <f>Assumptions!B7</f>
        <v>0.1902843827664812</v>
      </c>
      <c r="C7" s="10">
        <f>Assumptions!B7</f>
        <v>0.1902843827664812</v>
      </c>
      <c r="D7" s="10">
        <f>Assumptions!B7</f>
        <v>0.1902843827664812</v>
      </c>
      <c r="E7" s="10">
        <f>Assumptions!B7</f>
        <v>0.1902843827664812</v>
      </c>
      <c r="F7" s="10">
        <f>Assumptions!B7</f>
        <v>0.1902843827664812</v>
      </c>
    </row>
    <row r="8" spans="1:6" x14ac:dyDescent="0.25">
      <c r="A8" t="s">
        <v>44</v>
      </c>
      <c r="B8" s="18">
        <f>B6*B7</f>
        <v>4652055135.401724</v>
      </c>
      <c r="C8" s="18">
        <f>C6*C7</f>
        <v>4559899656.200041</v>
      </c>
      <c r="D8" s="18">
        <f>D6*D7</f>
        <v>4469569742.710651</v>
      </c>
      <c r="E8" s="18">
        <f>E6*E7</f>
        <v>4381029231.156874</v>
      </c>
      <c r="F8" s="18">
        <f>F6*F7</f>
        <v>4294242674.1529703</v>
      </c>
    </row>
    <row r="9" spans="1:6" x14ac:dyDescent="0.25">
      <c r="A9" t="s">
        <v>45</v>
      </c>
      <c r="B9" s="18">
        <f>B8*(1-Assumptions!B8)</f>
        <v>3679208713.419087</v>
      </c>
      <c r="C9" s="18">
        <f>C8*(1-Assumptions!B8)</f>
        <v>3606324959.422292</v>
      </c>
      <c r="D9" s="18">
        <f>D8*(1-Assumptions!B8)</f>
        <v>3534885005.4407806</v>
      </c>
      <c r="E9" s="18">
        <f>E8*(1-Assumptions!B8)</f>
        <v>3464860250.334109</v>
      </c>
      <c r="F9" s="18">
        <f>F8*(1-Assumptions!B8)</f>
        <v>3396222659.5397706</v>
      </c>
    </row>
    <row r="10" spans="1:6" x14ac:dyDescent="0.25">
      <c r="A10" t="s">
        <v>46</v>
      </c>
      <c r="B10" s="18">
        <f>B6*Assumptions!B9</f>
        <v>897176440.7256176</v>
      </c>
      <c r="C10" s="18">
        <f>C6*Assumptions!B9</f>
        <v>879403709.6600839</v>
      </c>
      <c r="D10" s="18">
        <f>D6*Assumptions!B9</f>
        <v>861983049.7760808</v>
      </c>
      <c r="E10" s="18">
        <f>E6*Assumptions!B9</f>
        <v>844907486.6746595</v>
      </c>
      <c r="F10" s="18">
        <f>F6*Assumptions!B9</f>
        <v>828170184.1171159</v>
      </c>
    </row>
    <row r="11" spans="1:6" x14ac:dyDescent="0.25">
      <c r="A11" t="s">
        <v>47</v>
      </c>
      <c r="B11" s="18">
        <f>-B6*Assumptions!B10</f>
        <v>-915339636.1996623</v>
      </c>
      <c r="C11" s="18">
        <f>-C6*Assumptions!B10</f>
        <v>-897207098.998125</v>
      </c>
      <c r="D11" s="18">
        <f>-D6*Assumptions!B10</f>
        <v>-879433760.6036339</v>
      </c>
      <c r="E11" s="18">
        <f>-E6*Assumptions!B10</f>
        <v>-862012505.4216341</v>
      </c>
      <c r="F11" s="18">
        <f>-F6*Assumptions!B10</f>
        <v>-844936358.8148475</v>
      </c>
    </row>
    <row r="12" spans="1:6" x14ac:dyDescent="0.25">
      <c r="A12" t="s">
        <v>48</v>
      </c>
      <c r="B12" s="18">
        <f>-(B6-Assumptions!B29)*Assumptions!B11</f>
        <v>125709178.67411779</v>
      </c>
      <c r="C12" s="18">
        <f>-(C6-B6)*Assumptions!B11</f>
        <v>123218926.67503847</v>
      </c>
      <c r="D12" s="18">
        <f>-(D6-C6)*Assumptions!B11</f>
        <v>120778005.64036661</v>
      </c>
      <c r="E12" s="18">
        <f>-(E6-D6)*Assumptions!B11</f>
        <v>118385438.34207459</v>
      </c>
      <c r="F12" s="18">
        <f>-(F6-E6)*Assumptions!B11</f>
        <v>116040266.9106592</v>
      </c>
    </row>
    <row r="13" spans="1:6" x14ac:dyDescent="0.25">
      <c r="A13" s="19" t="s">
        <v>49</v>
      </c>
      <c r="B13" s="20">
        <f>B9+B10+B11+B12</f>
        <v>3786754696.61916</v>
      </c>
      <c r="C13" s="20">
        <f>C9+C10+C11+C12</f>
        <v>3711740496.7592897</v>
      </c>
      <c r="D13" s="20">
        <f>D9+D10+D11+D12</f>
        <v>3638212300.2535944</v>
      </c>
      <c r="E13" s="20">
        <f>E9+E10+E11+E12</f>
        <v>3566140669.9292083</v>
      </c>
      <c r="F13" s="20">
        <f>F9+F10+F11+F12</f>
        <v>3495496751.7526984</v>
      </c>
    </row>
    <row r="14" spans="1:6" x14ac:dyDescent="0.25">
      <c r="A14" t="s">
        <v>50</v>
      </c>
      <c r="B14" s="21">
        <f>1/(1+Assumptions!$B$26)^(1-0.5*Assumptions!$B$32)</f>
        <v>0.9723037717980957</v>
      </c>
      <c r="C14" s="21">
        <f>1/(1+Assumptions!$B$26)^(2-0.5*Assumptions!$B$32)</f>
        <v>0.9191913133121297</v>
      </c>
      <c r="D14" s="21">
        <f>1/(1+Assumptions!$B$26)^(3-0.5*Assumptions!$B$32)</f>
        <v>0.868980142806572</v>
      </c>
      <c r="E14" s="21">
        <f>1/(1+Assumptions!$B$26)^(4-0.5*Assumptions!$B$32)</f>
        <v>0.8215117763365025</v>
      </c>
      <c r="F14" s="21">
        <f>1/(1+Assumptions!$B$26)^(5-0.5*Assumptions!$B$32)</f>
        <v>0.7766363872019787</v>
      </c>
    </row>
    <row r="15" spans="1:6" x14ac:dyDescent="0.25">
      <c r="A15" s="19" t="s">
        <v>51</v>
      </c>
      <c r="B15" s="20">
        <f>B13*B14</f>
        <v>3681875874.396963</v>
      </c>
      <c r="C15" s="20">
        <f>C13*C14</f>
        <v>3411799621.889988</v>
      </c>
      <c r="D15" s="20">
        <f>D13*D14</f>
        <v>3161534244.2349954</v>
      </c>
      <c r="E15" s="20">
        <f>E13*E14</f>
        <v>2929626556.419389</v>
      </c>
      <c r="F15" s="20">
        <f>F13*F14</f>
        <v>2714729968.7574673</v>
      </c>
    </row>
    <row r="17" spans="1:2" x14ac:dyDescent="0.25">
      <c r="A17" s="22" t="s">
        <v>52</v>
      </c>
      <c r="B17" s="23">
        <f>SUM(B15:F15)</f>
        <v>15899566265.698801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3495496751.7526984</v>
      </c>
    </row>
    <row r="5" spans="1:2" x14ac:dyDescent="0.25">
      <c r="A5" t="s">
        <v>56</v>
      </c>
      <c r="B5" s="18">
        <f>IF(Assumptions!$B$33=0,B4,B4-Forecast!F11-Forecast!F10-Forecast!F12)</f>
        <v>3569748972.4413714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0.42433904796143695</v>
      </c>
    </row>
    <row r="7" spans="1:2" x14ac:dyDescent="0.25">
      <c r="A7" t="s">
        <v>58</v>
      </c>
      <c r="B7" s="18">
        <f>-MAX(Forecast!F9,0)*B6</f>
        <v>-1514783880.4270895</v>
      </c>
    </row>
    <row r="8" spans="1:2" x14ac:dyDescent="0.25">
      <c r="A8" t="s">
        <v>59</v>
      </c>
      <c r="B8" s="18">
        <f>IF(OR(Assumptions!$B$33=0,Assumptions!B12&lt;=0),B5,MAX(B5+B7,0))</f>
        <v>2054965092.014282</v>
      </c>
    </row>
    <row r="9" spans="1:2" x14ac:dyDescent="0.25">
      <c r="A9" t="s">
        <v>60</v>
      </c>
      <c r="B9" s="18">
        <f>B8*(1+Assumptions!B12)/(Assumptions!B26-Assumptions!B12)</f>
        <v>64253461443.92114</v>
      </c>
    </row>
    <row r="10" spans="1:2" x14ac:dyDescent="0.25">
      <c r="A10" t="s">
        <v>61</v>
      </c>
      <c r="B10" s="18">
        <f>B9/(1+Assumptions!B26)^(5-0.5*Assumptions!B32)</f>
        <v>49901576161.02855</v>
      </c>
    </row>
    <row r="11" spans="1:2" x14ac:dyDescent="0.25">
      <c r="A11" t="s">
        <v>62</v>
      </c>
      <c r="B11" s="18">
        <f>Forecast!B17+B10</f>
        <v>65801142426.72735</v>
      </c>
    </row>
    <row r="12" spans="1:2" x14ac:dyDescent="0.25">
      <c r="A12" t="s">
        <v>63</v>
      </c>
      <c r="B12" s="18">
        <f>-Assumptions!B30</f>
        <v>-17544000000</v>
      </c>
    </row>
    <row r="13" spans="1:2" x14ac:dyDescent="0.25">
      <c r="A13" t="s">
        <v>64</v>
      </c>
      <c r="B13" s="18">
        <f>B11+B12</f>
        <v>48257142426.72735</v>
      </c>
    </row>
    <row r="14" spans="1:2" x14ac:dyDescent="0.25">
      <c r="A14" s="19" t="s">
        <v>65</v>
      </c>
      <c r="B14" s="24">
        <f>B13/Assumptions!B31</f>
        <v>40.654711395726494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5122412858.270086</v>
      </c>
    </row>
    <row r="18" spans="1:2" x14ac:dyDescent="0.25">
      <c r="A18" t="s">
        <v>60</v>
      </c>
      <c r="B18" s="18">
        <f>B17*Assumptions!B13</f>
        <v>42508875224.80598</v>
      </c>
    </row>
    <row r="19" spans="1:2" x14ac:dyDescent="0.25">
      <c r="A19" t="s">
        <v>61</v>
      </c>
      <c r="B19" s="18">
        <f>B18/(1+Assumptions!B26)^(5-0.5*Assumptions!B32)</f>
        <v>33013939278.613014</v>
      </c>
    </row>
    <row r="20" spans="1:2" x14ac:dyDescent="0.25">
      <c r="A20" t="s">
        <v>62</v>
      </c>
      <c r="B20" s="18">
        <f>Forecast!B17+B19</f>
        <v>48913505544.31181</v>
      </c>
    </row>
    <row r="21" spans="1:2" x14ac:dyDescent="0.25">
      <c r="A21" t="s">
        <v>63</v>
      </c>
      <c r="B21" s="18">
        <f>-Assumptions!B30</f>
        <v>-17544000000</v>
      </c>
    </row>
    <row r="22" spans="1:2" x14ac:dyDescent="0.25">
      <c r="A22" t="s">
        <v>64</v>
      </c>
      <c r="B22" s="18">
        <f>B20+B21</f>
        <v>31369505544.311813</v>
      </c>
    </row>
    <row r="23" spans="1:2" x14ac:dyDescent="0.25">
      <c r="A23" s="19" t="s">
        <v>65</v>
      </c>
      <c r="B23" s="25">
        <f>B22/Assumptions!B31</f>
        <v>26.42755311230987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24.43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40.654711395726494</v>
      </c>
    </row>
    <row r="29" spans="1:2" x14ac:dyDescent="0.25">
      <c r="A29" s="19" t="s">
        <v>73</v>
      </c>
      <c r="B29" s="12">
        <f>B28/B26-1</f>
        <v>0.6641306342908921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0.037782</v>
      </c>
      <c r="B5" s="31">
        <v>83.75593584273541</v>
      </c>
      <c r="C5" s="31">
        <v>95.66559159918373</v>
      </c>
      <c r="D5" s="31">
        <v>116.72378158609757</v>
      </c>
      <c r="E5" s="31">
        <v>164.564534775076</v>
      </c>
      <c r="F5" s="31">
        <v>383.5941948149219</v>
      </c>
    </row>
    <row r="6" spans="1:6" x14ac:dyDescent="0.25">
      <c r="A6" s="30">
        <v>0.047782</v>
      </c>
      <c r="B6" s="31">
        <v>55.17613925968969</v>
      </c>
      <c r="C6" s="31">
        <v>58.032741249252155</v>
      </c>
      <c r="D6" s="31">
        <v>62.052421846572244</v>
      </c>
      <c r="E6" s="31">
        <v>68.21629561223743</v>
      </c>
      <c r="F6" s="31">
        <v>79.04062741287078</v>
      </c>
    </row>
    <row r="7" spans="1:6" x14ac:dyDescent="0.25">
      <c r="A7" s="30">
        <v>0.057782</v>
      </c>
      <c r="B7" s="31">
        <v>39.91904251122849</v>
      </c>
      <c r="C7" s="31">
        <v>40.264251747511956</v>
      </c>
      <c r="D7" s="32">
        <v>40.65429942303352</v>
      </c>
      <c r="E7" s="31">
        <v>41.113394615202054</v>
      </c>
      <c r="F7" s="31">
        <v>41.686999212776406</v>
      </c>
    </row>
    <row r="8" spans="1:6" x14ac:dyDescent="0.25">
      <c r="A8" s="30">
        <v>0.067782</v>
      </c>
      <c r="B8" s="31">
        <v>31.847941785951534</v>
      </c>
      <c r="C8" s="31">
        <v>32.01308886763137</v>
      </c>
      <c r="D8" s="31">
        <v>32.17823594931119</v>
      </c>
      <c r="E8" s="31">
        <v>32.34338303099101</v>
      </c>
      <c r="F8" s="31">
        <v>32.50853011267083</v>
      </c>
    </row>
    <row r="9" spans="1:6" x14ac:dyDescent="0.25">
      <c r="A9" s="30">
        <v>0.077782</v>
      </c>
      <c r="B9" s="31">
        <v>26.057358135861197</v>
      </c>
      <c r="C9" s="31">
        <v>26.19536118715077</v>
      </c>
      <c r="D9" s="31">
        <v>26.333364238440325</v>
      </c>
      <c r="E9" s="31">
        <v>26.471367289729884</v>
      </c>
      <c r="F9" s="31">
        <v>26.609370341019453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24942000000</v>
      </c>
      <c r="C5" s="18">
        <v>25846000000</v>
      </c>
      <c r="D5" s="18">
        <v>26640000000</v>
      </c>
      <c r="E5" s="18">
        <v>26485000000</v>
      </c>
      <c r="F5" s="8" t="s">
        <v>84</v>
      </c>
    </row>
    <row r="6" spans="1:6" x14ac:dyDescent="0.25">
      <c r="A6" t="s">
        <v>44</v>
      </c>
      <c r="B6" s="18">
        <v>4637000000</v>
      </c>
      <c r="C6" s="18">
        <v>5352000000</v>
      </c>
      <c r="D6" s="18">
        <v>5234000000</v>
      </c>
      <c r="E6" s="18">
        <v>4547000000</v>
      </c>
      <c r="F6" s="8" t="s">
        <v>85</v>
      </c>
    </row>
    <row r="7" spans="1:6" x14ac:dyDescent="0.25">
      <c r="A7" t="s">
        <v>86</v>
      </c>
      <c r="B7" s="18">
        <v>968000000</v>
      </c>
      <c r="C7" s="18">
        <v>948000000</v>
      </c>
      <c r="D7" s="18">
        <v>961000000</v>
      </c>
      <c r="E7" s="18">
        <v>933000000</v>
      </c>
      <c r="F7" s="8" t="s">
        <v>87</v>
      </c>
    </row>
    <row r="8" spans="1:6" x14ac:dyDescent="0.25">
      <c r="A8" t="s">
        <v>88</v>
      </c>
      <c r="B8" s="18">
        <v>801000000</v>
      </c>
      <c r="C8" s="18">
        <v>1164000000</v>
      </c>
      <c r="D8" s="18">
        <v>1013000000</v>
      </c>
      <c r="E8" s="18">
        <v>916000000</v>
      </c>
      <c r="F8" s="8" t="s">
        <v>89</v>
      </c>
    </row>
    <row r="9" spans="1:6" x14ac:dyDescent="0.25">
      <c r="A9" t="s">
        <v>90</v>
      </c>
      <c r="B9" s="18">
        <v>-230000000</v>
      </c>
      <c r="C9" s="18">
        <v>589000000</v>
      </c>
      <c r="D9" s="18">
        <v>806000000</v>
      </c>
      <c r="E9" s="18">
        <v>1483000000</v>
      </c>
      <c r="F9" s="8" t="s">
        <v>91</v>
      </c>
    </row>
    <row r="10" spans="1:6" x14ac:dyDescent="0.25">
      <c r="A10" t="s">
        <v>92</v>
      </c>
      <c r="B10" s="18">
        <v>21219000000</v>
      </c>
      <c r="C10" s="18">
        <v>19869000000</v>
      </c>
      <c r="D10" s="18">
        <v>20032000000</v>
      </c>
      <c r="E10" s="18">
        <v>20070000000</v>
      </c>
      <c r="F10" s="8" t="s">
        <v>93</v>
      </c>
    </row>
    <row r="11" spans="1:6" x14ac:dyDescent="0.25">
      <c r="A11" t="s">
        <v>94</v>
      </c>
      <c r="B11" s="18">
        <v>3675000000</v>
      </c>
      <c r="C11" s="18">
        <v>1334000000</v>
      </c>
      <c r="D11" s="18">
        <v>1400000000</v>
      </c>
      <c r="E11" s="18">
        <v>1040000000</v>
      </c>
      <c r="F11" s="8" t="s">
        <v>95</v>
      </c>
    </row>
    <row r="12" spans="1:6" x14ac:dyDescent="0.25">
      <c r="A12" t="s">
        <v>32</v>
      </c>
      <c r="B12" s="34">
        <v>1187000000</v>
      </c>
      <c r="C12" s="34">
        <v>1215000000</v>
      </c>
      <c r="D12" s="34">
        <v>1235000000</v>
      </c>
      <c r="E12" s="34">
        <v>1235000000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2026-09-19T00:07:07Z</dcterms:modified>
</cp:coreProperties>
</file>