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<sst xmlns="http://schemas.openxmlformats.org/spreadsheetml/2006/main" count="112" uniqueCount="100">
  <si>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Kimco Realty Corporation (KIM)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</si>
  <si>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</si>
  <si>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</si>
  <si>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</si>
  <si>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</si>
  <si>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</si>
  <si>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</si>
  <si>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</si>
  <si>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</si>
  <si>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</si>
  <si>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</si>
  <si>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</si>
  <si>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</si>
  <si>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</si>
  <si>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</si>
  <si>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</si>
  <si>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</si>
  <si>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</si>
  <si>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</si>
  <si>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</si>
  <si>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</si>
  <si>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</si>
  <si>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</si>
  <si>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</si>
  <si>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</si>
  <si>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</si>
  <si>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</si>
  <si>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</si>
  <si>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</si>
  <si>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</si>
  <si>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</si>
  <si>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</si>
  <si>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</si>
  <si>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</si>
  <si>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</si>
  <si>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</si>
  <si>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</si>
  <si>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</si>
  <si>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</si>
  <si>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</si>
  <si>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</si>
  <si>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</si>
  <si>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</si>
  <si>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</si>
  <si>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</si>
  <si>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</si>
  <si>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</si>
  <si>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</si>
  <si>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</si>
  <si>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</si>
  <si>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</si>
  <si>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</si>
  <si>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</si>
  <si>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</si>
  <si>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</si>
  <si>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</si>
  <si>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</si>
  <si>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</si>
  <si>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</si>
  <si>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</si>
  <si>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</si>
  <si>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</si>
  <si>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</si>
  <si>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</si>
  <si>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</si>
  <si>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</si>
  <si>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</si>
  <si>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</si>
  <si>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</si>
  <si>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</si>
  <si>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</si>
  <si>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</si>
  <si>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</si>
  <si>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</si>
  <si>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</si>
  <si>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</si>
  <si>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</si>
  <si>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</si>
  <si>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</si>
  <si>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</si>
  <si>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</si>
  <si>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</si>
  <si>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</si>
  <si>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</si>
  <si>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</si>
  <si>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</si>
  <si>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</si>
  <si>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</si>
  <si>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</si>
  <si>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</si>
  <si>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</si>
  <si>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</si>
  <si>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</si>
  <si>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</si>
  <si>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</si>
  <si>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</si>
  <si>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</si>
  <si>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</si>
  <si>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29.15%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</si>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</sst>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0.07396715816335053</v>
      </c>
    </row>
    <row r="7" spans="1:2" x14ac:dyDescent="0.25">
      <c r="A7" t="s">
        <v>5</v>
      </c>
      <c r="B7" s="6">
        <v>0.3290109136435544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0.282424297240703</v>
      </c>
    </row>
    <row r="10" spans="1:2" x14ac:dyDescent="0.25">
      <c r="A10" t="s">
        <v>8</v>
      </c>
      <c r="B10" s="6">
        <v>0.29152762169097307</v>
      </c>
    </row>
    <row r="11" spans="1:2" x14ac:dyDescent="0.25">
      <c r="A11" t="s">
        <v>9</v>
      </c>
      <c r="B11" s="6">
        <v>0.1501967556996065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17.66119637784118</v>
      </c>
    </row>
    <row r="14" spans="1:3" x14ac:dyDescent="0.25">
      <c r="A14" t="s">
        <v>12</v>
      </c>
      <c r="B14" s="6">
        <v>0.0844267852523726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0.9705199999999999</v>
      </c>
      <c r="C19" s="8" t="s">
        <v>19</v>
      </c>
    </row>
    <row r="20" spans="1:2" x14ac:dyDescent="0.25">
      <c r="A20" t="s">
        <v>20</v>
      </c>
      <c r="B20" s="10">
        <f>B17+B19*B18</f>
        <v>0.1033586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15112885248</v>
      </c>
    </row>
    <row r="23" spans="1:2" x14ac:dyDescent="0.25">
      <c r="A23" t="s">
        <v>24</v>
      </c>
      <c r="B23" s="11">
        <v>8305981000</v>
      </c>
    </row>
    <row r="24" spans="1:2" x14ac:dyDescent="0.25">
      <c r="A24" t="s">
        <v>25</v>
      </c>
      <c r="B24" s="10">
        <f>B22/(B22+B23)</f>
        <v>0.6453295000688029</v>
      </c>
    </row>
    <row r="25" spans="1:2" x14ac:dyDescent="0.25">
      <c r="A25" t="s">
        <v>26</v>
      </c>
      <c r="B25" s="10">
        <f>1-B24</f>
        <v>0.35467049993119715</v>
      </c>
    </row>
    <row r="26" spans="1:2" x14ac:dyDescent="0.25">
      <c r="A26" t="s">
        <v>27</v>
      </c>
      <c r="B26" s="12">
        <f>B24*B20+B25*B21*(1-B8)</f>
        <v>0.0844267852523726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2140116000</v>
      </c>
      <c r="C29" s="8" t="s">
        <v>30</v>
      </c>
    </row>
    <row r="30" spans="1:2" x14ac:dyDescent="0.25">
      <c r="A30" t="s">
        <v>31</v>
      </c>
      <c r="B30" s="11">
        <v>8094333000</v>
      </c>
    </row>
    <row r="31" spans="1:2" x14ac:dyDescent="0.25">
      <c r="A31" t="s">
        <v>32</v>
      </c>
      <c r="B31" s="13">
        <v>675279000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0.07396715816335053</v>
      </c>
      <c r="C5" s="10">
        <f>Assumptions!B6</f>
        <v>0.07396715816335053</v>
      </c>
      <c r="D5" s="10">
        <f>Assumptions!B6</f>
        <v>0.07396715816335053</v>
      </c>
      <c r="E5" s="10">
        <f>Assumptions!B6</f>
        <v>0.07396715816335053</v>
      </c>
      <c r="F5" s="10">
        <f>Assumptions!B6</f>
        <v>0.07396715816335053</v>
      </c>
    </row>
    <row r="6" spans="1:6" x14ac:dyDescent="0.25">
      <c r="A6" t="s">
        <v>43</v>
      </c>
      <c r="B6" s="18">
        <f>Assumptions!B29*(1+B5)</f>
        <v>2298414298.659917</v>
      </c>
      <c r="C6" s="18">
        <f>B6*(1+C5)</f>
        <v>2468421472.6138015</v>
      </c>
      <c r="D6" s="18">
        <f>C6*(1+D5)</f>
        <v>2651003594.0924373</v>
      </c>
      <c r="E6" s="18">
        <f>D6*(1+E5)</f>
        <v>2847090796.2282834</v>
      </c>
      <c r="F6" s="18">
        <f>E6*(1+F5)</f>
        <v>3057682011.4583206</v>
      </c>
    </row>
    <row r="7" spans="1:6" x14ac:dyDescent="0.25">
      <c r="A7" t="s">
        <v>5</v>
      </c>
      <c r="B7" s="10">
        <f>Assumptions!B7</f>
        <v>0.3290109136435544</v>
      </c>
      <c r="C7" s="10">
        <f>Assumptions!B7</f>
        <v>0.3290109136435544</v>
      </c>
      <c r="D7" s="10">
        <f>Assumptions!B7</f>
        <v>0.3290109136435544</v>
      </c>
      <c r="E7" s="10">
        <f>Assumptions!B7</f>
        <v>0.3290109136435544</v>
      </c>
      <c r="F7" s="10">
        <f>Assumptions!B7</f>
        <v>0.3290109136435544</v>
      </c>
    </row>
    <row r="8" spans="1:6" x14ac:dyDescent="0.25">
      <c r="A8" t="s">
        <v>44</v>
      </c>
      <c r="B8" s="18">
        <f>B6*B7</f>
        <v>756203388.3335085</v>
      </c>
      <c r="C8" s="18">
        <f>C6*C7</f>
        <v>812137603.9620348</v>
      </c>
      <c r="D8" s="18">
        <f>D6*D7</f>
        <v>872209114.5646992</v>
      </c>
      <c r="E8" s="18">
        <f>E6*E7</f>
        <v>936723944.0932223</v>
      </c>
      <c r="F8" s="18">
        <f>F6*F7</f>
        <v>1006010752.2213632</v>
      </c>
    </row>
    <row r="9" spans="1:6" x14ac:dyDescent="0.25">
      <c r="A9" t="s">
        <v>45</v>
      </c>
      <c r="B9" s="18">
        <f>B8*(1-Assumptions!B8)</f>
        <v>756203388.3335085</v>
      </c>
      <c r="C9" s="18">
        <f>C8*(1-Assumptions!B8)</f>
        <v>812137603.9620348</v>
      </c>
      <c r="D9" s="18">
        <f>D8*(1-Assumptions!B8)</f>
        <v>872209114.5646992</v>
      </c>
      <c r="E9" s="18">
        <f>E8*(1-Assumptions!B8)</f>
        <v>936723944.0932223</v>
      </c>
      <c r="F9" s="18">
        <f>F8*(1-Assumptions!B8)</f>
        <v>1006010752.2213632</v>
      </c>
    </row>
    <row r="10" spans="1:6" x14ac:dyDescent="0.25">
      <c r="A10" t="s">
        <v>46</v>
      </c>
      <c r="B10" s="18">
        <f>B6*Assumptions!B9</f>
        <v>649128043.0670103</v>
      </c>
      <c r="C10" s="18">
        <f>C6*Assumptions!B9</f>
        <v>697142199.6968141</v>
      </c>
      <c r="D10" s="18">
        <f>D6*Assumptions!B9</f>
        <v>748707827.0441345</v>
      </c>
      <c r="E10" s="18">
        <f>E6*Assumptions!B9</f>
        <v>804087617.3052465</v>
      </c>
      <c r="F10" s="18">
        <f>F6*Assumptions!B9</f>
        <v>863563693.2716554</v>
      </c>
    </row>
    <row r="11" spans="1:6" x14ac:dyDescent="0.25">
      <c r="A11" t="s">
        <v>47</v>
      </c>
      <c r="B11" s="18">
        <f>-B6*Assumptions!B10</f>
        <v>-670051254.1488514</v>
      </c>
      <c r="C11" s="18">
        <f>-C6*Assumptions!B10</f>
        <v>-719613041.242031</v>
      </c>
      <c r="D11" s="18">
        <f>-D6*Assumptions!B10</f>
        <v>-772840772.87999</v>
      </c>
      <c r="E11" s="18">
        <f>-E6*Assumptions!B10</f>
        <v>-830005608.5626903</v>
      </c>
      <c r="F11" s="18">
        <f>-F6*Assumptions!B10</f>
        <v>-891398764.6877149</v>
      </c>
    </row>
    <row r="12" spans="1:6" x14ac:dyDescent="0.25">
      <c r="A12" t="s">
        <v>48</v>
      </c>
      <c r="B12" s="18">
        <f>-(B6-Assumptions!B29)*Assumptions!B11</f>
        <v>-23775890.891486883</v>
      </c>
      <c r="C12" s="18">
        <f>-(C6-B6)*Assumptions!B11</f>
        <v>-25534525.97353211</v>
      </c>
      <c r="D12" s="18">
        <f>-(D6-C6)*Assumptions!B11</f>
        <v>-27423242.294842537</v>
      </c>
      <c r="E12" s="18">
        <f>-(E6-D6)*Assumptions!B11</f>
        <v>-29451661.59501704</v>
      </c>
      <c r="F12" s="18">
        <f>-(F6-E6)*Assumptions!B11</f>
        <v>-31630117.30638915</v>
      </c>
    </row>
    <row r="13" spans="1:6" x14ac:dyDescent="0.25">
      <c r="A13" s="19" t="s">
        <v>49</v>
      </c>
      <c r="B13" s="20">
        <f>B9+B10+B11+B12</f>
        <v>711504286.3601806</v>
      </c>
      <c r="C13" s="20">
        <f>C9+C10+C11+C12</f>
        <v>764132236.4432857</v>
      </c>
      <c r="D13" s="20">
        <f>D9+D10+D11+D12</f>
        <v>820652926.4340013</v>
      </c>
      <c r="E13" s="20">
        <f>E9+E10+E11+E12</f>
        <v>881354291.2407614</v>
      </c>
      <c r="F13" s="20">
        <f>F9+F10+F11+F12</f>
        <v>946545563.4989146</v>
      </c>
    </row>
    <row r="14" spans="1:6" x14ac:dyDescent="0.25">
      <c r="A14" t="s">
        <v>50</v>
      </c>
      <c r="B14" s="21">
        <f>1/(1+Assumptions!$B$26)^(1-0.5*Assumptions!$B$32)</f>
        <v>0.9602844182079999</v>
      </c>
      <c r="C14" s="21">
        <f>1/(1+Assumptions!$B$26)^(2-0.5*Assumptions!$B$32)</f>
        <v>0.8855225924583912</v>
      </c>
      <c r="D14" s="21">
        <f>1/(1+Assumptions!$B$26)^(3-0.5*Assumptions!$B$32)</f>
        <v>0.8165812616407373</v>
      </c>
      <c r="E14" s="21">
        <f>1/(1+Assumptions!$B$26)^(4-0.5*Assumptions!$B$32)</f>
        <v>0.7530072778963117</v>
      </c>
      <c r="F14" s="21">
        <f>1/(1+Assumptions!$B$26)^(5-0.5*Assumptions!$B$32)</f>
        <v>0.6943827726655317</v>
      </c>
    </row>
    <row r="15" spans="1:6" x14ac:dyDescent="0.25">
      <c r="A15" s="19" t="s">
        <v>51</v>
      </c>
      <c r="B15" s="20">
        <f>B13*B14</f>
        <v>683246479.6798842</v>
      </c>
      <c r="C15" s="20">
        <f>C13*C14</f>
        <v>676656358.9962866</v>
      </c>
      <c r="D15" s="20">
        <f>D13*D14</f>
        <v>670129802.0366399</v>
      </c>
      <c r="E15" s="20">
        <f>E13*E14</f>
        <v>663666195.7094389</v>
      </c>
      <c r="F15" s="20">
        <f>F13*F14</f>
        <v>657264932.8366344</v>
      </c>
    </row>
    <row r="17" spans="1:2" x14ac:dyDescent="0.25">
      <c r="A17" s="22" t="s">
        <v>52</v>
      </c>
      <c r="B17" s="23">
        <f>SUM(B15:F15)</f>
        <v>3350963769.2588844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946545563.4989146</v>
      </c>
    </row>
    <row r="5" spans="1:2" x14ac:dyDescent="0.25">
      <c r="A5" t="s">
        <v>56</v>
      </c>
      <c r="B5" s="18">
        <f>IF(Assumptions!$B$33=0,B4,B4-Forecast!F11-Forecast!F10-Forecast!F12)</f>
        <v>1006010752.2213632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0.29611455565042305</v>
      </c>
    </row>
    <row r="7" spans="1:2" x14ac:dyDescent="0.25">
      <c r="A7" t="s">
        <v>58</v>
      </c>
      <c r="B7" s="18">
        <f>-MAX(Forecast!F9,0)*B6</f>
        <v>-297894426.8735768</v>
      </c>
    </row>
    <row r="8" spans="1:2" x14ac:dyDescent="0.25">
      <c r="A8" t="s">
        <v>59</v>
      </c>
      <c r="B8" s="18">
        <f>IF(OR(Assumptions!$B$33=0,Assumptions!B12&lt;=0),B5,MAX(B5+B7,0))</f>
        <v>708116325.3477864</v>
      </c>
    </row>
    <row r="9" spans="1:2" x14ac:dyDescent="0.25">
      <c r="A9" t="s">
        <v>60</v>
      </c>
      <c r="B9" s="18">
        <f>B8*(1+Assumptions!B12)/(Assumptions!B26-Assumptions!B12)</f>
        <v>12213671501.816648</v>
      </c>
    </row>
    <row r="10" spans="1:2" x14ac:dyDescent="0.25">
      <c r="A10" t="s">
        <v>61</v>
      </c>
      <c r="B10" s="18">
        <f>B9/(1+Assumptions!B26)^(5-0.5*Assumptions!B32)</f>
        <v>8480963081.857433</v>
      </c>
    </row>
    <row r="11" spans="1:2" x14ac:dyDescent="0.25">
      <c r="A11" t="s">
        <v>62</v>
      </c>
      <c r="B11" s="18">
        <f>Forecast!B17+B10</f>
        <v>11831926851.116318</v>
      </c>
    </row>
    <row r="12" spans="1:2" x14ac:dyDescent="0.25">
      <c r="A12" t="s">
        <v>63</v>
      </c>
      <c r="B12" s="18">
        <f>-Assumptions!B30</f>
        <v>-8094333000</v>
      </c>
    </row>
    <row r="13" spans="1:2" x14ac:dyDescent="0.25">
      <c r="A13" t="s">
        <v>64</v>
      </c>
      <c r="B13" s="18">
        <f>B11+B12</f>
        <v>3737593851.1163177</v>
      </c>
    </row>
    <row r="14" spans="1:2" x14ac:dyDescent="0.25">
      <c r="A14" s="19" t="s">
        <v>65</v>
      </c>
      <c r="B14" s="24">
        <f>B13/Assumptions!B31</f>
        <v>5.534888321888165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1869574445.4930186</v>
      </c>
    </row>
    <row r="18" spans="1:2" x14ac:dyDescent="0.25">
      <c r="A18" t="s">
        <v>60</v>
      </c>
      <c r="B18" s="18">
        <f>B17*Assumptions!B13</f>
        <v>33018921424.84573</v>
      </c>
    </row>
    <row r="19" spans="1:2" x14ac:dyDescent="0.25">
      <c r="A19" t="s">
        <v>61</v>
      </c>
      <c r="B19" s="18">
        <f>B18/(1+Assumptions!B26)^(5-0.5*Assumptions!B32)</f>
        <v>22927770209.409706</v>
      </c>
    </row>
    <row r="20" spans="1:2" x14ac:dyDescent="0.25">
      <c r="A20" t="s">
        <v>62</v>
      </c>
      <c r="B20" s="18">
        <f>Forecast!B17+B19</f>
        <v>26278733978.66859</v>
      </c>
    </row>
    <row r="21" spans="1:2" x14ac:dyDescent="0.25">
      <c r="A21" t="s">
        <v>63</v>
      </c>
      <c r="B21" s="18">
        <f>-Assumptions!B30</f>
        <v>-8094333000</v>
      </c>
    </row>
    <row r="22" spans="1:2" x14ac:dyDescent="0.25">
      <c r="A22" t="s">
        <v>64</v>
      </c>
      <c r="B22" s="18">
        <f>B20+B21</f>
        <v>18184400978.66859</v>
      </c>
    </row>
    <row r="23" spans="1:2" x14ac:dyDescent="0.25">
      <c r="A23" s="19" t="s">
        <v>65</v>
      </c>
      <c r="B23" s="25">
        <f>B22/Assumptions!B31</f>
        <v>26.92872276298921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22.53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5.534888321888165</v>
      </c>
    </row>
    <row r="29" spans="1:2" x14ac:dyDescent="0.25">
      <c r="A29" s="19" t="s">
        <v>73</v>
      </c>
      <c r="B29" s="12">
        <f>B28/B26-1</f>
        <v>-0.7543325201114885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0.064427</v>
      </c>
      <c r="B5" s="31">
        <v>10.933325827836718</v>
      </c>
      <c r="C5" s="31">
        <v>11.020622965372356</v>
      </c>
      <c r="D5" s="31">
        <v>11.107920102907986</v>
      </c>
      <c r="E5" s="31">
        <v>11.195217240443625</v>
      </c>
      <c r="F5" s="31">
        <v>11.282514377979261</v>
      </c>
    </row>
    <row r="6" spans="1:6" x14ac:dyDescent="0.25">
      <c r="A6" s="30">
        <v>0.074427</v>
      </c>
      <c r="B6" s="31">
        <v>7.799658382087925</v>
      </c>
      <c r="C6" s="31">
        <v>7.872112447395568</v>
      </c>
      <c r="D6" s="31">
        <v>7.9445665127032035</v>
      </c>
      <c r="E6" s="31">
        <v>8.017020578010847</v>
      </c>
      <c r="F6" s="31">
        <v>8.08947464331848</v>
      </c>
    </row>
    <row r="7" spans="1:6" x14ac:dyDescent="0.25">
      <c r="A7" s="30">
        <v>0.084427</v>
      </c>
      <c r="B7" s="31">
        <v>5.412314400815426</v>
      </c>
      <c r="C7" s="31">
        <v>5.473578573879783</v>
      </c>
      <c r="D7" s="32">
        <v>5.534842746944143</v>
      </c>
      <c r="E7" s="31">
        <v>5.5961069200085</v>
      </c>
      <c r="F7" s="31">
        <v>5.65737109307286</v>
      </c>
    </row>
    <row r="8" spans="1:6" x14ac:dyDescent="0.25">
      <c r="A8" s="30">
        <v>0.094427</v>
      </c>
      <c r="B8" s="31">
        <v>3.5339920063044588</v>
      </c>
      <c r="C8" s="31">
        <v>3.586551672237706</v>
      </c>
      <c r="D8" s="31">
        <v>3.639111338170956</v>
      </c>
      <c r="E8" s="31">
        <v>3.691671004104203</v>
      </c>
      <c r="F8" s="31">
        <v>3.744230670037453</v>
      </c>
    </row>
    <row r="9" spans="1:6" x14ac:dyDescent="0.25">
      <c r="A9" s="30">
        <v>0.104427</v>
      </c>
      <c r="B9" s="31">
        <v>2.0182966896413355</v>
      </c>
      <c r="C9" s="31">
        <v>2.0639171866178962</v>
      </c>
      <c r="D9" s="31">
        <v>2.10953768359446</v>
      </c>
      <c r="E9" s="31">
        <v>2.155158180571021</v>
      </c>
      <c r="F9" s="31">
        <v>2.200778677547579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2140116000</v>
      </c>
      <c r="C5" s="18">
        <v>2037014000</v>
      </c>
      <c r="D5" s="18">
        <v>1783400000</v>
      </c>
      <c r="E5" s="18">
        <v>1727684000</v>
      </c>
      <c r="F5" s="8" t="s">
        <v>84</v>
      </c>
    </row>
    <row r="6" spans="1:6" x14ac:dyDescent="0.25">
      <c r="A6" t="s">
        <v>44</v>
      </c>
      <c r="B6" s="18">
        <v>717677000</v>
      </c>
      <c r="C6" s="18">
        <v>657536000</v>
      </c>
      <c r="D6" s="18">
        <v>582610000</v>
      </c>
      <c r="E6" s="18">
        <v>572243000</v>
      </c>
      <c r="F6" s="8" t="s">
        <v>85</v>
      </c>
    </row>
    <row r="7" spans="1:6" x14ac:dyDescent="0.25">
      <c r="A7" t="s">
        <v>86</v>
      </c>
      <c r="B7" s="18">
        <v>596346000</v>
      </c>
      <c r="C7" s="18">
        <v>578480000</v>
      </c>
      <c r="D7" s="18">
        <v>490012000</v>
      </c>
      <c r="E7" s="18">
        <v>505000000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18138000</v>
      </c>
      <c r="C9" s="18">
        <v>38092000</v>
      </c>
      <c r="D9" s="18">
        <v>-4394000</v>
      </c>
      <c r="E9" s="18">
        <v>-4343000</v>
      </c>
      <c r="F9" s="8" t="s">
        <v>91</v>
      </c>
    </row>
    <row r="10" spans="1:6" x14ac:dyDescent="0.25">
      <c r="A10" t="s">
        <v>92</v>
      </c>
      <c r="B10" s="18">
        <v>8305981000</v>
      </c>
      <c r="C10" s="18">
        <v>8578337000</v>
      </c>
      <c r="D10" s="18">
        <v>7726781000</v>
      </c>
      <c r="E10" s="18">
        <v>7271565000</v>
      </c>
      <c r="F10" s="8" t="s">
        <v>93</v>
      </c>
    </row>
    <row r="11" spans="1:6" x14ac:dyDescent="0.25">
      <c r="A11" t="s">
        <v>94</v>
      </c>
      <c r="B11" s="18">
        <v>211648000</v>
      </c>
      <c r="C11" s="18">
        <v>688622000</v>
      </c>
      <c r="D11" s="18">
        <v>1110575000</v>
      </c>
      <c r="E11" s="18">
        <v>744702000</v>
      </c>
      <c r="F11" s="8" t="s">
        <v>95</v>
      </c>
    </row>
    <row r="12" spans="1:6" x14ac:dyDescent="0.25">
      <c r="A12" t="s">
        <v>32</v>
      </c>
      <c r="B12" s="34">
        <v>675279000</v>
      </c>
      <c r="C12" s="34">
        <v>672136000</v>
      </c>
      <c r="D12" s="34">
        <v>618199000</v>
      </c>
      <c r="E12" s="34">
        <v>617858000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2026-09-19T01:04:53Z</dcterms:modified>
</cp:coreProperties>
</file>