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<sst xmlns="http://schemas.openxmlformats.org/spreadsheetml/2006/main" count="70" uniqueCount="67">
  <si>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KKR &amp; Co. Inc. (KKR)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</si>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</sst>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1.55409</v>
      </c>
    </row>
    <row r="9" spans="1:2" x14ac:dyDescent="0.25">
      <c r="A9" t="s">
        <v>8</v>
      </c>
      <c r="B9" s="8">
        <f>B6+B8*B7</f>
        <v>0.114678007</v>
      </c>
    </row>
    <row r="10" spans="1:2" x14ac:dyDescent="0.25">
      <c r="A10" t="s">
        <v>9</v>
      </c>
      <c r="B10" s="8">
        <f>MEDIAN('Source data'!B9:E9)</f>
        <v>0.13457658604642941</v>
      </c>
    </row>
    <row r="11" spans="1:2" x14ac:dyDescent="0.25">
      <c r="A11" t="s">
        <v>10</v>
      </c>
      <c r="B11" s="8">
        <f>IFERROR(MIN(MAX(MEDIAN('Source data'!B10:E10),0),1),0)</f>
        <v>0.1989659471205967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28359157000</v>
      </c>
    </row>
    <row r="15" spans="1:2" x14ac:dyDescent="0.25">
      <c r="A15" t="s">
        <v>14</v>
      </c>
      <c r="B15" s="10">
        <f>'Source data'!B8</f>
        <v>955756926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0.1078004281434451</v>
      </c>
    </row>
    <row r="18" spans="1:2" x14ac:dyDescent="0.25">
      <c r="A18" t="s">
        <v>17</v>
      </c>
      <c r="B18" s="8">
        <f>MIN(B10,B12)</f>
        <v>0.13457658604642941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0.13457658604642941</v>
      </c>
      <c r="C22" s="8">
        <f>$B$10+($B$18-$B$10)*C21/$B$16</f>
        <v>0.13457658604642941</v>
      </c>
      <c r="D22" s="8">
        <f>$B$10+($B$18-$B$10)*D21/$B$16</f>
        <v>0.13457658604642941</v>
      </c>
      <c r="E22" s="8">
        <f>$B$10+($B$18-$B$10)*E21/$B$16</f>
        <v>0.13457658604642941</v>
      </c>
      <c r="F22" s="8">
        <f>$B$10+($B$18-$B$10)*F21/$B$16</f>
        <v>0.13457658604642941</v>
      </c>
      <c r="G22" s="8">
        <f>$B$10+($B$18-$B$10)*G21/$B$16</f>
        <v>0.13457658604642941</v>
      </c>
      <c r="H22" s="8">
        <f>$B$10+($B$18-$B$10)*H21/$B$16</f>
        <v>0.13457658604642941</v>
      </c>
      <c r="I22" s="8">
        <f>$B$10+($B$18-$B$10)*I21/$B$16</f>
        <v>0.13457658604642941</v>
      </c>
      <c r="J22" s="8">
        <f>$B$10+($B$18-$B$10)*J21/$B$16</f>
        <v>0.13457658604642941</v>
      </c>
      <c r="K22" s="8">
        <f>$B$10+($B$18-$B$10)*K21/$B$16</f>
        <v>0.13457658604642941</v>
      </c>
    </row>
    <row r="23" spans="1:11" x14ac:dyDescent="0.25">
      <c r="A23" t="s">
        <v>31</v>
      </c>
      <c r="B23" s="8">
        <f>$B$17+($B$13-$B$17)*B21/$B$16</f>
        <v>0.0995203853291006</v>
      </c>
      <c r="C23" s="8">
        <f>$B$17+($B$13-$B$17)*C21/$B$16</f>
        <v>0.09124034251475609</v>
      </c>
      <c r="D23" s="8">
        <f>$B$17+($B$13-$B$17)*D21/$B$16</f>
        <v>0.08296029970041158</v>
      </c>
      <c r="E23" s="8">
        <f>$B$17+($B$13-$B$17)*E21/$B$16</f>
        <v>0.07468025688606707</v>
      </c>
      <c r="F23" s="8">
        <f>$B$17+($B$13-$B$17)*F21/$B$16</f>
        <v>0.06640021407172256</v>
      </c>
      <c r="G23" s="8">
        <f>$B$17+($B$13-$B$17)*G21/$B$16</f>
        <v>0.05812017125737805</v>
      </c>
      <c r="H23" s="8">
        <f>$B$17+($B$13-$B$17)*H21/$B$16</f>
        <v>0.049840128443033545</v>
      </c>
      <c r="I23" s="8">
        <f>$B$17+($B$13-$B$17)*I21/$B$16</f>
        <v>0.04156008562868903</v>
      </c>
      <c r="J23" s="8">
        <f>$B$17+($B$13-$B$17)*J21/$B$16</f>
        <v>0.03328004281434452</v>
      </c>
      <c r="K23" s="8">
        <f>$B$17+($B$13-$B$17)*K21/$B$16</f>
        <v>0.02500000000000001</v>
      </c>
    </row>
    <row r="24" spans="1:11" x14ac:dyDescent="0.25">
      <c r="A24" t="s">
        <v>32</v>
      </c>
      <c r="B24" s="9">
        <f>$B$14</f>
        <v>28359157000</v>
      </c>
      <c r="C24" s="9">
        <f>B24*(1+B23)</f>
        <v>31181471232.248455</v>
      </c>
      <c r="D24" s="9">
        <f>C24*(1+C23)</f>
        <v>34026479347.59282</v>
      </c>
      <c r="E24" s="9">
        <f>D24*(1+D23)</f>
        <v>36849326272.01898</v>
      </c>
      <c r="F24" s="9">
        <f>E24*(1+E23)</f>
        <v>39601243424.09186</v>
      </c>
      <c r="G24" s="9">
        <f>F24*(1+F23)</f>
        <v>42230774464.957954</v>
      </c>
      <c r="H24" s="9">
        <f>G24*(1+G23)</f>
        <v>44685234309.193016</v>
      </c>
      <c r="I24" s="9">
        <f>H24*(1+H23)</f>
        <v>46912352126.67024</v>
      </c>
      <c r="J24" s="9">
        <f>I24*(1+I23)</f>
        <v>48862033498.09787</v>
      </c>
      <c r="K24" s="9">
        <f>J24*(1+J23)</f>
        <v>50488164064.9105</v>
      </c>
    </row>
    <row r="25" spans="1:11" x14ac:dyDescent="0.25">
      <c r="A25" t="s">
        <v>33</v>
      </c>
      <c r="B25" s="9">
        <f>(B22-$B$9)*B24</f>
        <v>564306927.2546021</v>
      </c>
      <c r="C25" s="9">
        <f>(C22-$B$9)*C24</f>
        <v>620466970.0988607</v>
      </c>
      <c r="D25" s="9">
        <f>(D22-$B$9)*D24</f>
        <v>677078588.9697738</v>
      </c>
      <c r="E25" s="9">
        <f>(E22-$B$9)*E24</f>
        <v>733249231.6314379</v>
      </c>
      <c r="F25" s="9">
        <f>(F22-$B$9)*F24</f>
        <v>788008472.611185</v>
      </c>
      <c r="G25" s="9">
        <f>(G22-$B$9)*G24</f>
        <v>840332403.8828988</v>
      </c>
      <c r="H25" s="9">
        <f>(H22-$B$9)*H24</f>
        <v>889172667.109697</v>
      </c>
      <c r="I25" s="9">
        <f>(I22-$B$9)*I24</f>
        <v>933489147.0464789</v>
      </c>
      <c r="J25" s="9">
        <f>(J22-$B$9)*J24</f>
        <v>972285035.9311825</v>
      </c>
      <c r="K25" s="9">
        <f>(K22-$B$9)*K24</f>
        <v>1004642723.5547186</v>
      </c>
    </row>
    <row r="26" spans="1:11" x14ac:dyDescent="0.25">
      <c r="A26" t="s">
        <v>34</v>
      </c>
      <c r="B26" s="14">
        <f>1/(1+$B$9)^B21</f>
        <v>0.8971200595330308</v>
      </c>
      <c r="C26" s="14">
        <f>1/(1+$B$9)^C21</f>
        <v>0.8048244012165485</v>
      </c>
      <c r="D26" s="14">
        <f>1/(1+$B$9)^D21</f>
        <v>0.7220241147330259</v>
      </c>
      <c r="E26" s="14">
        <f>1/(1+$B$9)^E21</f>
        <v>0.647742316793576</v>
      </c>
      <c r="F26" s="14">
        <f>1/(1+$B$9)^F21</f>
        <v>0.5811026258039161</v>
      </c>
      <c r="G26" s="14">
        <f>1/(1+$B$9)^G21</f>
        <v>0.5213188222560097</v>
      </c>
      <c r="H26" s="14">
        <f>1/(1+$B$9)^H21</f>
        <v>0.4676855728580009</v>
      </c>
      <c r="I26" s="14">
        <f>1/(1+$B$9)^I21</f>
        <v>0.4195701089651093</v>
      </c>
      <c r="J26" s="14">
        <f>1/(1+$B$9)^J21</f>
        <v>0.37640476113305904</v>
      </c>
      <c r="K26" s="14">
        <f>1/(1+$B$9)^K21</f>
        <v>0.33768026171620613</v>
      </c>
    </row>
    <row r="27" spans="1:11" x14ac:dyDescent="0.25">
      <c r="A27" s="15" t="s">
        <v>35</v>
      </c>
      <c r="B27" s="16">
        <f>B25*B26</f>
        <v>506251064.17355025</v>
      </c>
      <c r="C27" s="16">
        <f>C25*C26</f>
        <v>499366957.6844617</v>
      </c>
      <c r="D27" s="16">
        <f>D25*D26</f>
        <v>488867068.8055872</v>
      </c>
      <c r="E27" s="16">
        <f>E25*E26</f>
        <v>474956556.08405703</v>
      </c>
      <c r="F27" s="16">
        <f>F25*F26</f>
        <v>457913792.5900929</v>
      </c>
      <c r="G27" s="16">
        <f>G25*G26</f>
        <v>438081099.09579426</v>
      </c>
      <c r="H27" s="16">
        <f>H25*H26</f>
        <v>415853228.18687516</v>
      </c>
      <c r="I27" s="16">
        <f>I25*I26</f>
        <v>391664143.1440381</v>
      </c>
      <c r="J27" s="16">
        <f>J25*J26</f>
        <v>365972716.70292443</v>
      </c>
      <c r="K27" s="16">
        <f>K25*K26</f>
        <v>339248017.8212395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28359157000</v>
      </c>
    </row>
    <row r="31" spans="1:2" x14ac:dyDescent="0.25">
      <c r="A31" t="s">
        <v>38</v>
      </c>
      <c r="B31" s="9">
        <f>SUM(B27:K27)</f>
        <v>4378174644.28862</v>
      </c>
    </row>
    <row r="32" spans="1:2" x14ac:dyDescent="0.25">
      <c r="A32" t="s">
        <v>39</v>
      </c>
      <c r="B32" s="9">
        <f>K24*(1+K23)</f>
        <v>51750368166.53326</v>
      </c>
    </row>
    <row r="33" spans="1:2" x14ac:dyDescent="0.25">
      <c r="A33" t="s">
        <v>40</v>
      </c>
      <c r="B33" s="9">
        <f>(B18-B9)*B32</f>
        <v>1029758791.6435865</v>
      </c>
    </row>
    <row r="34" spans="1:2" x14ac:dyDescent="0.25">
      <c r="A34" t="s">
        <v>41</v>
      </c>
      <c r="B34" s="9">
        <f>B33/(B9-B13)</f>
        <v>11482846531.631624</v>
      </c>
    </row>
    <row r="35" spans="1:2" x14ac:dyDescent="0.25">
      <c r="A35" t="s">
        <v>42</v>
      </c>
      <c r="B35" s="9">
        <f>B34*K26</f>
        <v>3877530622.0483966</v>
      </c>
    </row>
    <row r="36" spans="1:2" x14ac:dyDescent="0.25">
      <c r="A36" s="15" t="s">
        <v>43</v>
      </c>
      <c r="B36" s="16">
        <f>B30+B31+B35</f>
        <v>36614862266.33701</v>
      </c>
    </row>
    <row r="37" spans="1:2" x14ac:dyDescent="0.25">
      <c r="A37" s="15" t="s">
        <v>44</v>
      </c>
      <c r="B37" s="17">
        <f>B36/B15</f>
        <v>38.30980584108999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94.39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38.30980584108999</v>
      </c>
    </row>
    <row r="43" spans="1:2" x14ac:dyDescent="0.25">
      <c r="A43" s="15" t="s">
        <v>48</v>
      </c>
      <c r="B43" s="21">
        <f>B42/B40-1</f>
        <v>-0.5941327911739592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2238390000</v>
      </c>
      <c r="C5" s="9">
        <v>3076245000</v>
      </c>
      <c r="D5" s="9">
        <v>3680514000</v>
      </c>
      <c r="E5" s="9">
        <v>-590664000</v>
      </c>
      <c r="F5" s="6" t="s">
        <v>57</v>
      </c>
    </row>
    <row r="6" spans="1:6" x14ac:dyDescent="0.25">
      <c r="A6" t="s">
        <v>37</v>
      </c>
      <c r="B6" s="9">
        <v>28359157000</v>
      </c>
      <c r="C6" s="9">
        <v>23651568000</v>
      </c>
      <c r="D6" s="9">
        <v>22858694000</v>
      </c>
      <c r="E6" s="9">
        <v>17691975000</v>
      </c>
      <c r="F6" s="6" t="s">
        <v>58</v>
      </c>
    </row>
    <row r="7" spans="1:6" x14ac:dyDescent="0.25">
      <c r="A7" t="s">
        <v>59</v>
      </c>
      <c r="B7" s="9">
        <v>768538000</v>
      </c>
      <c r="C7" s="9">
        <v>612068000</v>
      </c>
      <c r="D7" s="9">
        <v>615032000</v>
      </c>
      <c r="E7" s="9">
        <v>513341000</v>
      </c>
      <c r="F7" s="6" t="s">
        <v>60</v>
      </c>
    </row>
    <row r="8" spans="1:6" x14ac:dyDescent="0.25">
      <c r="A8" t="s">
        <v>14</v>
      </c>
      <c r="B8" s="10">
        <v>955756926</v>
      </c>
      <c r="C8" s="10">
        <v>938904600</v>
      </c>
      <c r="D8" s="10">
        <v>911787433</v>
      </c>
      <c r="E8" s="10">
        <v>749504970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0.09464023696018802</v>
      </c>
      <c r="C9" s="8">
        <f>IF(AND(ISNUMBER(C5),N(D6)&gt;0),C5/D6,"")</f>
        <v>0.13457658604642941</v>
      </c>
      <c r="D9" s="8">
        <f>IF(AND(ISNUMBER(D5),N(E6)&gt;0),D5/E6,"")</f>
        <v>0.20803296409812924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0.34334410000044674</v>
      </c>
      <c r="C10" s="8">
        <f>IF(AND(ISNUMBER(C9),N(C5)&gt;0,ISNUMBER(C7)),C7/C5,"")</f>
        <v>0.1989659471205967</v>
      </c>
      <c r="D10" s="8">
        <f>IF(AND(ISNUMBER(D9),N(D5)&gt;0,ISNUMBER(D7)),D7/D5,"")</f>
        <v>0.16710492067140623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