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<sst xmlns="http://schemas.openxmlformats.org/spreadsheetml/2006/main" count="111" uniqueCount="99">
  <si>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Kimberly-Clark Corporation (KMB)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</si>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</sst>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-0.06583329792377168</v>
      </c>
    </row>
    <row r="7" spans="1:2" x14ac:dyDescent="0.25">
      <c r="A7" t="s">
        <v>5</v>
      </c>
      <c r="B7" s="6">
        <v>0.14827303695326757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0.044177323727719646</v>
      </c>
    </row>
    <row r="10" spans="1:2" x14ac:dyDescent="0.25">
      <c r="A10" t="s">
        <v>8</v>
      </c>
      <c r="B10" s="6">
        <v>0.05004776619727483</v>
      </c>
    </row>
    <row r="11" spans="1:2" x14ac:dyDescent="0.25">
      <c r="A11" t="s">
        <v>9</v>
      </c>
      <c r="B11" s="6">
        <v>0.1921426213271707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12.37901939670469</v>
      </c>
    </row>
    <row r="14" spans="1:3" x14ac:dyDescent="0.25">
      <c r="A14" t="s">
        <v>12</v>
      </c>
      <c r="B14" s="6">
        <v>0.23285761361464158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0.51291</v>
      </c>
      <c r="C19" s="8" t="s">
        <v>19</v>
      </c>
    </row>
    <row r="20" spans="1:2" x14ac:dyDescent="0.25">
      <c r="A20" t="s">
        <v>20</v>
      </c>
      <c r="B20" s="10">
        <f>B17+B19*B18</f>
        <v>0.07819005000000001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32546185216</v>
      </c>
    </row>
    <row r="23" spans="1:2" x14ac:dyDescent="0.25">
      <c r="A23" t="s">
        <v>24</v>
      </c>
      <c r="B23" s="11">
        <v>7296000000</v>
      </c>
    </row>
    <row r="24" spans="1:2" x14ac:dyDescent="0.25">
      <c r="A24" t="s">
        <v>25</v>
      </c>
      <c r="B24" s="10">
        <f>B22/(B22+B23)</f>
        <v>0.8168775141110975</v>
      </c>
    </row>
    <row r="25" spans="1:2" x14ac:dyDescent="0.25">
      <c r="A25" t="s">
        <v>26</v>
      </c>
      <c r="B25" s="10">
        <f>1-B24</f>
        <v>0.18312248588890245</v>
      </c>
    </row>
    <row r="26" spans="1:2" x14ac:dyDescent="0.25">
      <c r="A26" t="s">
        <v>27</v>
      </c>
      <c r="B26" s="12">
        <f>B24*B20+B25*B21*(1-B8)</f>
        <v>0.07110213852955705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16447000000</v>
      </c>
      <c r="C29" s="8" t="s">
        <v>30</v>
      </c>
    </row>
    <row r="30" spans="1:2" x14ac:dyDescent="0.25">
      <c r="A30" t="s">
        <v>31</v>
      </c>
      <c r="B30" s="11">
        <v>6522000000</v>
      </c>
    </row>
    <row r="31" spans="1:2" x14ac:dyDescent="0.25">
      <c r="A31" t="s">
        <v>32</v>
      </c>
      <c r="B31" s="13">
        <v>333200000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-0.06583329792377168</v>
      </c>
      <c r="C5" s="10">
        <f>Assumptions!B6</f>
        <v>-0.06583329792377168</v>
      </c>
      <c r="D5" s="10">
        <f>Assumptions!B6</f>
        <v>-0.06583329792377168</v>
      </c>
      <c r="E5" s="10">
        <f>Assumptions!B6</f>
        <v>-0.06583329792377168</v>
      </c>
      <c r="F5" s="10">
        <f>Assumptions!B6</f>
        <v>-0.06583329792377168</v>
      </c>
    </row>
    <row r="6" spans="1:6" x14ac:dyDescent="0.25">
      <c r="A6" t="s">
        <v>43</v>
      </c>
      <c r="B6" s="18">
        <f>Assumptions!B29*(1+B5)</f>
        <v>15364239749.047728</v>
      </c>
      <c r="C6" s="18">
        <f>B6*(1+C5)</f>
        <v>14352761176.276413</v>
      </c>
      <c r="D6" s="18">
        <f>C6*(1+D5)</f>
        <v>13407871573.729864</v>
      </c>
      <c r="E6" s="18">
        <f>D6*(1+E5)</f>
        <v>12525187169.892836</v>
      </c>
      <c r="F6" s="18">
        <f>E6*(1+F5)</f>
        <v>11700612791.386278</v>
      </c>
    </row>
    <row r="7" spans="1:6" x14ac:dyDescent="0.25">
      <c r="A7" t="s">
        <v>5</v>
      </c>
      <c r="B7" s="10">
        <f>Assumptions!B7</f>
        <v>0.14827303695326757</v>
      </c>
      <c r="C7" s="10">
        <f>Assumptions!B7</f>
        <v>0.14827303695326757</v>
      </c>
      <c r="D7" s="10">
        <f>Assumptions!B7</f>
        <v>0.14827303695326757</v>
      </c>
      <c r="E7" s="10">
        <f>Assumptions!B7</f>
        <v>0.14827303695326757</v>
      </c>
      <c r="F7" s="10">
        <f>Assumptions!B7</f>
        <v>0.14827303695326757</v>
      </c>
    </row>
    <row r="8" spans="1:6" x14ac:dyDescent="0.25">
      <c r="A8" t="s">
        <v>44</v>
      </c>
      <c r="B8" s="18">
        <f>B6*B7</f>
        <v>2278102488.069416</v>
      </c>
      <c r="C8" s="18">
        <f>C6*C7</f>
        <v>2128127488.2714567</v>
      </c>
      <c r="D8" s="18">
        <f>D6*D7</f>
        <v>1988025837.316314</v>
      </c>
      <c r="E8" s="18">
        <f>E6*E7</f>
        <v>1857147540.0881133</v>
      </c>
      <c r="F8" s="18">
        <f>F6*F7</f>
        <v>1734885392.793093</v>
      </c>
    </row>
    <row r="9" spans="1:6" x14ac:dyDescent="0.25">
      <c r="A9" t="s">
        <v>45</v>
      </c>
      <c r="B9" s="18">
        <f>B8*(1-Assumptions!B8)</f>
        <v>1799700965.5748386</v>
      </c>
      <c r="C9" s="18">
        <f>C8*(1-Assumptions!B8)</f>
        <v>1681220715.7344508</v>
      </c>
      <c r="D9" s="18">
        <f>D8*(1-Assumptions!B8)</f>
        <v>1570540411.4798882</v>
      </c>
      <c r="E9" s="18">
        <f>E8*(1-Assumptions!B8)</f>
        <v>1467146556.6696095</v>
      </c>
      <c r="F9" s="18">
        <f>F8*(1-Assumptions!B8)</f>
        <v>1370559460.3065436</v>
      </c>
    </row>
    <row r="10" spans="1:6" x14ac:dyDescent="0.25">
      <c r="A10" t="s">
        <v>46</v>
      </c>
      <c r="B10" s="18">
        <f>B6*Assumptions!B9</f>
        <v>678750993.2239795</v>
      </c>
      <c r="C10" s="18">
        <f>C6*Assumptions!B9</f>
        <v>634066576.8710093</v>
      </c>
      <c r="D10" s="18">
        <f>D6*Assumptions!B9</f>
        <v>592323883.0123541</v>
      </c>
      <c r="E10" s="18">
        <f>E6*Assumptions!B9</f>
        <v>553329248.3546364</v>
      </c>
      <c r="F10" s="18">
        <f>F6*Assumptions!B9</f>
        <v>516901759.097769</v>
      </c>
    </row>
    <row r="11" spans="1:6" x14ac:dyDescent="0.25">
      <c r="A11" t="s">
        <v>47</v>
      </c>
      <c r="B11" s="18">
        <f>-B6*Assumptions!B10</f>
        <v>-768945878.7592171</v>
      </c>
      <c r="C11" s="18">
        <f>-C6*Assumptions!B10</f>
        <v>-718323635.6356052</v>
      </c>
      <c r="D11" s="18">
        <f>-D6*Assumptions!B10</f>
        <v>-671034021.7251196</v>
      </c>
      <c r="E11" s="18">
        <f>-E6*Assumptions!B10</f>
        <v>-626857639.0559031</v>
      </c>
      <c r="F11" s="18">
        <f>-F6*Assumptions!B10</f>
        <v>-585589533.3481437</v>
      </c>
    </row>
    <row r="12" spans="1:6" x14ac:dyDescent="0.25">
      <c r="A12" t="s">
        <v>48</v>
      </c>
      <c r="B12" s="18">
        <f>-(B6-Assumptions!B29)*Assumptions!B11</f>
        <v>208044392.8868348</v>
      </c>
      <c r="C12" s="18">
        <f>-(C6-B6)*Assumptions!B11</f>
        <v>194348144.38854578</v>
      </c>
      <c r="D12" s="18">
        <f>-(D6-C6)*Assumptions!B11</f>
        <v>181553565.09808236</v>
      </c>
      <c r="E12" s="18">
        <f>-(E6-D6)*Assumptions!B11</f>
        <v>169601295.15785757</v>
      </c>
      <c r="F12" s="18">
        <f>-(F6-E6)*Assumptions!B11</f>
        <v>158435882.56547257</v>
      </c>
    </row>
    <row r="13" spans="1:6" x14ac:dyDescent="0.25">
      <c r="A13" s="19" t="s">
        <v>49</v>
      </c>
      <c r="B13" s="20">
        <f>B9+B10+B11+B12</f>
        <v>1917550472.9264357</v>
      </c>
      <c r="C13" s="20">
        <f>C9+C10+C11+C12</f>
        <v>1791311801.3584006</v>
      </c>
      <c r="D13" s="20">
        <f>D9+D10+D11+D12</f>
        <v>1673383837.865205</v>
      </c>
      <c r="E13" s="20">
        <f>E9+E10+E11+E12</f>
        <v>1563219461.1262004</v>
      </c>
      <c r="F13" s="20">
        <f>F9+F10+F11+F12</f>
        <v>1460307568.6216416</v>
      </c>
    </row>
    <row r="14" spans="1:6" x14ac:dyDescent="0.25">
      <c r="A14" t="s">
        <v>50</v>
      </c>
      <c r="B14" s="21">
        <f>1/(1+Assumptions!$B$26)^(1-0.5*Assumptions!$B$32)</f>
        <v>0.9662389866492952</v>
      </c>
      <c r="C14" s="21">
        <f>1/(1+Assumptions!$B$26)^(2-0.5*Assumptions!$B$32)</f>
        <v>0.9020978970089433</v>
      </c>
      <c r="D14" s="21">
        <f>1/(1+Assumptions!$B$26)^(3-0.5*Assumptions!$B$32)</f>
        <v>0.8422146353356852</v>
      </c>
      <c r="E14" s="21">
        <f>1/(1+Assumptions!$B$26)^(4-0.5*Assumptions!$B$32)</f>
        <v>0.7863065575537961</v>
      </c>
      <c r="F14" s="21">
        <f>1/(1+Assumptions!$B$26)^(5-0.5*Assumptions!$B$32)</f>
        <v>0.73410978212896</v>
      </c>
    </row>
    <row r="15" spans="1:6" x14ac:dyDescent="0.25">
      <c r="A15" s="19" t="s">
        <v>51</v>
      </c>
      <c r="B15" s="20">
        <f>B13*B14</f>
        <v>1852812025.809316</v>
      </c>
      <c r="C15" s="20">
        <f>C13*C14</f>
        <v>1615938608.8927152</v>
      </c>
      <c r="D15" s="20">
        <f>D13*D14</f>
        <v>1409348358.784273</v>
      </c>
      <c r="E15" s="20">
        <f>E13*E14</f>
        <v>1229169713.1792428</v>
      </c>
      <c r="F15" s="20">
        <f>F13*F14</f>
        <v>1072026071.0421047</v>
      </c>
    </row>
    <row r="17" spans="1:2" x14ac:dyDescent="0.25">
      <c r="A17" s="22" t="s">
        <v>52</v>
      </c>
      <c r="B17" s="23">
        <f>SUM(B15:F15)</f>
        <v>7179294777.707652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1460307568.6216416</v>
      </c>
    </row>
    <row r="5" spans="1:2" x14ac:dyDescent="0.25">
      <c r="A5" t="s">
        <v>56</v>
      </c>
      <c r="B5" s="18">
        <f>IF(Assumptions!$B$33=0,B4,B4-Forecast!F11-Forecast!F10-Forecast!F12)</f>
        <v>1391343465.7211087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0.1073617461414543</v>
      </c>
    </row>
    <row r="7" spans="1:2" x14ac:dyDescent="0.25">
      <c r="A7" t="s">
        <v>58</v>
      </c>
      <c r="B7" s="18">
        <f>-MAX(Forecast!F9,0)*B6</f>
        <v>-149377063.9623209</v>
      </c>
    </row>
    <row r="8" spans="1:2" x14ac:dyDescent="0.25">
      <c r="A8" t="s">
        <v>59</v>
      </c>
      <c r="B8" s="18">
        <f>IF(OR(Assumptions!$B$33=0,Assumptions!B12&lt;=0),B5,MAX(B5+B7,0))</f>
        <v>1241966401.7587879</v>
      </c>
    </row>
    <row r="9" spans="1:2" x14ac:dyDescent="0.25">
      <c r="A9" t="s">
        <v>60</v>
      </c>
      <c r="B9" s="18">
        <f>B8*(1+Assumptions!B12)/(Assumptions!B26-Assumptions!B12)</f>
        <v>27612939494.913033</v>
      </c>
    </row>
    <row r="10" spans="1:2" x14ac:dyDescent="0.25">
      <c r="A10" t="s">
        <v>61</v>
      </c>
      <c r="B10" s="18">
        <f>B9/(1+Assumptions!B26)^(5-0.5*Assumptions!B32)</f>
        <v>20270928996.550762</v>
      </c>
    </row>
    <row r="11" spans="1:2" x14ac:dyDescent="0.25">
      <c r="A11" t="s">
        <v>62</v>
      </c>
      <c r="B11" s="18">
        <f>Forecast!B17+B10</f>
        <v>27450223774.258415</v>
      </c>
    </row>
    <row r="12" spans="1:2" x14ac:dyDescent="0.25">
      <c r="A12" t="s">
        <v>63</v>
      </c>
      <c r="B12" s="18">
        <f>-Assumptions!B30</f>
        <v>-6522000000</v>
      </c>
    </row>
    <row r="13" spans="1:2" x14ac:dyDescent="0.25">
      <c r="A13" t="s">
        <v>64</v>
      </c>
      <c r="B13" s="18">
        <f>B11+B12</f>
        <v>20928223774.258415</v>
      </c>
    </row>
    <row r="14" spans="1:2" x14ac:dyDescent="0.25">
      <c r="A14" s="19" t="s">
        <v>65</v>
      </c>
      <c r="B14" s="24">
        <f>B13/Assumptions!B31</f>
        <v>62.809795240871594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2251787151.890862</v>
      </c>
    </row>
    <row r="18" spans="1:2" x14ac:dyDescent="0.25">
      <c r="A18" t="s">
        <v>60</v>
      </c>
      <c r="B18" s="18">
        <f>B17*Assumptions!B13</f>
        <v>27874916830.50739</v>
      </c>
    </row>
    <row r="19" spans="1:2" x14ac:dyDescent="0.25">
      <c r="A19" t="s">
        <v>61</v>
      </c>
      <c r="B19" s="18">
        <f>B18/(1+Assumptions!B26)^(5-0.5*Assumptions!B32)</f>
        <v>20463249121.30666</v>
      </c>
    </row>
    <row r="20" spans="1:2" x14ac:dyDescent="0.25">
      <c r="A20" t="s">
        <v>62</v>
      </c>
      <c r="B20" s="18">
        <f>Forecast!B17+B19</f>
        <v>27642543899.014313</v>
      </c>
    </row>
    <row r="21" spans="1:2" x14ac:dyDescent="0.25">
      <c r="A21" t="s">
        <v>63</v>
      </c>
      <c r="B21" s="18">
        <f>-Assumptions!B30</f>
        <v>-6522000000</v>
      </c>
    </row>
    <row r="22" spans="1:2" x14ac:dyDescent="0.25">
      <c r="A22" t="s">
        <v>64</v>
      </c>
      <c r="B22" s="18">
        <f>B20+B21</f>
        <v>21120543899.014313</v>
      </c>
    </row>
    <row r="23" spans="1:2" x14ac:dyDescent="0.25">
      <c r="A23" s="19" t="s">
        <v>65</v>
      </c>
      <c r="B23" s="25">
        <f>B22/Assumptions!B31</f>
        <v>63.3869864916396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97.86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62.809795240871594</v>
      </c>
    </row>
    <row r="29" spans="1:2" x14ac:dyDescent="0.25">
      <c r="A29" s="19" t="s">
        <v>73</v>
      </c>
      <c r="B29" s="12">
        <f>B28/B26-1</f>
        <v>-0.3581668174854732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0.051102</v>
      </c>
      <c r="B5" s="31">
        <v>90.6745618055949</v>
      </c>
      <c r="C5" s="31">
        <v>102.93667208768275</v>
      </c>
      <c r="D5" s="31">
        <v>119.86909950725635</v>
      </c>
      <c r="E5" s="31">
        <v>144.79166005627323</v>
      </c>
      <c r="F5" s="31">
        <v>185.14765251386962</v>
      </c>
    </row>
    <row r="6" spans="1:6" x14ac:dyDescent="0.25">
      <c r="A6" s="30">
        <v>0.061102</v>
      </c>
      <c r="B6" s="31">
        <v>68.29414593567219</v>
      </c>
      <c r="C6" s="31">
        <v>74.96650318539552</v>
      </c>
      <c r="D6" s="31">
        <v>83.46803819871545</v>
      </c>
      <c r="E6" s="31">
        <v>94.68093432248902</v>
      </c>
      <c r="F6" s="31">
        <v>110.1633256712211</v>
      </c>
    </row>
    <row r="7" spans="1:6" x14ac:dyDescent="0.25">
      <c r="A7" s="30">
        <v>0.071102</v>
      </c>
      <c r="B7" s="31">
        <v>53.85992580850929</v>
      </c>
      <c r="C7" s="31">
        <v>57.90355859813782</v>
      </c>
      <c r="D7" s="32">
        <v>62.810019665121125</v>
      </c>
      <c r="E7" s="31">
        <v>68.89419451771481</v>
      </c>
      <c r="F7" s="31">
        <v>76.64541080491774</v>
      </c>
    </row>
    <row r="8" spans="1:6" x14ac:dyDescent="0.25">
      <c r="A8" s="30">
        <v>0.081102</v>
      </c>
      <c r="B8" s="31">
        <v>43.766896888470555</v>
      </c>
      <c r="C8" s="31">
        <v>46.3942136386888</v>
      </c>
      <c r="D8" s="31">
        <v>49.47858907813112</v>
      </c>
      <c r="E8" s="31">
        <v>53.15418391163033</v>
      </c>
      <c r="F8" s="31">
        <v>57.61336052933976</v>
      </c>
    </row>
    <row r="9" spans="1:6" x14ac:dyDescent="0.25">
      <c r="A9" s="30">
        <v>0.091102</v>
      </c>
      <c r="B9" s="31">
        <v>36.30481227974507</v>
      </c>
      <c r="C9" s="31">
        <v>38.09655768810264</v>
      </c>
      <c r="D9" s="31">
        <v>40.15019855623582</v>
      </c>
      <c r="E9" s="31">
        <v>42.53002790068469</v>
      </c>
      <c r="F9" s="31">
        <v>45.32325878238714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16447000000</v>
      </c>
      <c r="C5" s="18">
        <v>16805000000</v>
      </c>
      <c r="D5" s="18">
        <v>17146000000</v>
      </c>
      <c r="E5" s="18">
        <v>20175000000</v>
      </c>
      <c r="F5" s="8" t="s">
        <v>84</v>
      </c>
    </row>
    <row r="6" spans="1:6" x14ac:dyDescent="0.25">
      <c r="A6" t="s">
        <v>44</v>
      </c>
      <c r="B6" s="18">
        <v>2351000000</v>
      </c>
      <c r="C6" s="18">
        <v>2797000000</v>
      </c>
      <c r="D6" s="18">
        <v>2586000000</v>
      </c>
      <c r="E6" s="18">
        <v>2681000000</v>
      </c>
      <c r="F6" s="8" t="s">
        <v>85</v>
      </c>
    </row>
    <row r="7" spans="1:6" x14ac:dyDescent="0.25">
      <c r="A7" t="s">
        <v>86</v>
      </c>
      <c r="B7" s="18">
        <v>805000000</v>
      </c>
      <c r="C7" s="18">
        <v>781000000</v>
      </c>
      <c r="D7" s="18">
        <v>753000000</v>
      </c>
      <c r="E7" s="18">
        <v>754000000</v>
      </c>
      <c r="F7" s="8" t="s">
        <v>87</v>
      </c>
    </row>
    <row r="8" spans="1:6" x14ac:dyDescent="0.25">
      <c r="A8" t="s">
        <v>88</v>
      </c>
      <c r="B8" s="18">
        <v>1138000000</v>
      </c>
      <c r="C8" s="18">
        <v>721000000</v>
      </c>
      <c r="D8" s="18">
        <v>766000000</v>
      </c>
      <c r="E8" s="18">
        <v>876000000</v>
      </c>
      <c r="F8" s="8" t="s">
        <v>89</v>
      </c>
    </row>
    <row r="9" spans="1:6" x14ac:dyDescent="0.25">
      <c r="A9" t="s">
        <v>90</v>
      </c>
      <c r="B9" s="18">
        <v>503000000</v>
      </c>
      <c r="C9" s="18">
        <v>-178000000</v>
      </c>
      <c r="D9" s="18">
        <v>-582000000</v>
      </c>
      <c r="E9" s="18">
        <v>17000000</v>
      </c>
      <c r="F9" s="8" t="s">
        <v>91</v>
      </c>
    </row>
    <row r="10" spans="1:6" x14ac:dyDescent="0.25">
      <c r="A10" t="s">
        <v>92</v>
      </c>
      <c r="B10" s="18">
        <v>7296000000</v>
      </c>
      <c r="C10" s="18">
        <v>7534000000</v>
      </c>
      <c r="D10" s="18">
        <v>8114000000</v>
      </c>
      <c r="E10" s="18">
        <v>8549000000</v>
      </c>
      <c r="F10" s="8" t="s">
        <v>93</v>
      </c>
    </row>
    <row r="11" spans="1:6" x14ac:dyDescent="0.25">
      <c r="A11" t="s">
        <v>94</v>
      </c>
      <c r="B11" s="18">
        <v>774000000</v>
      </c>
      <c r="C11" s="18">
        <v>1181000000</v>
      </c>
      <c r="D11" s="18">
        <v>1093000000</v>
      </c>
      <c r="E11" s="18">
        <v>427000000</v>
      </c>
      <c r="F11" s="8" t="s">
        <v>95</v>
      </c>
    </row>
    <row r="12" spans="1:6" x14ac:dyDescent="0.25">
      <c r="A12" t="s">
        <v>32</v>
      </c>
      <c r="B12" s="34">
        <v>333200000</v>
      </c>
      <c r="C12" s="34">
        <v>337000000</v>
      </c>
      <c r="D12" s="34">
        <v>338800000</v>
      </c>
      <c r="E12" s="34">
        <v>338300000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2026-09-19T00:06:45Z</dcterms:modified>
</cp:coreProperties>
</file>