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<sst xmlns="http://schemas.openxmlformats.org/spreadsheetml/2006/main" count="112" uniqueCount="100">
  <si>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Koninklijke KPN N.V. (KPN.AS)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</si>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</sst>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0.02961690926582561</v>
      </c>
    </row>
    <row r="7" spans="1:2" x14ac:dyDescent="0.25">
      <c r="A7" t="s">
        <v>5</v>
      </c>
      <c r="B7" s="6">
        <v>0.24150139873481316</v>
      </c>
    </row>
    <row r="8" spans="1:2" x14ac:dyDescent="0.25">
      <c r="A8" t="s">
        <v>6</v>
      </c>
      <c r="B8" s="6">
        <v>0.2222693311195446</v>
      </c>
    </row>
    <row r="9" spans="1:2" x14ac:dyDescent="0.25">
      <c r="A9" t="s">
        <v>7</v>
      </c>
      <c r="B9" s="6">
        <v>0.23216681904414005</v>
      </c>
    </row>
    <row r="10" spans="1:2" x14ac:dyDescent="0.25">
      <c r="A10" t="s">
        <v>8</v>
      </c>
      <c r="B10" s="6">
        <v>0.2272755542447953</v>
      </c>
    </row>
    <row r="11" spans="1:2" x14ac:dyDescent="0.25">
      <c r="A11" t="s">
        <v>9</v>
      </c>
      <c r="B11" s="6">
        <v>-0.35365853658536583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7.724457032722042</v>
      </c>
    </row>
    <row r="14" spans="1:3" x14ac:dyDescent="0.25">
      <c r="A14" t="s">
        <v>12</v>
      </c>
      <c r="B14" s="6">
        <v>0.10992336077444809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0.49549</v>
      </c>
      <c r="C19" s="8" t="s">
        <v>19</v>
      </c>
    </row>
    <row r="20" spans="1:2" x14ac:dyDescent="0.25">
      <c r="A20" t="s">
        <v>20</v>
      </c>
      <c r="B20" s="10">
        <f>B17+B19*B18</f>
        <v>0.07420685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15084715008</v>
      </c>
    </row>
    <row r="23" spans="1:2" x14ac:dyDescent="0.25">
      <c r="A23" t="s">
        <v>24</v>
      </c>
      <c r="B23" s="11">
        <v>6984000000</v>
      </c>
    </row>
    <row r="24" spans="1:2" x14ac:dyDescent="0.25">
      <c r="A24" t="s">
        <v>25</v>
      </c>
      <c r="B24" s="10">
        <f>B22/(B22+B23)</f>
        <v>0.6835339077300934</v>
      </c>
    </row>
    <row r="25" spans="1:2" x14ac:dyDescent="0.25">
      <c r="A25" t="s">
        <v>26</v>
      </c>
      <c r="B25" s="10">
        <f>1-B24</f>
        <v>0.31646609226990663</v>
      </c>
    </row>
    <row r="26" spans="1:2" x14ac:dyDescent="0.25">
      <c r="A26" t="s">
        <v>27</v>
      </c>
      <c r="B26" s="12">
        <f>B24*B20+B25*B21*(1-B8)</f>
        <v>0.061060164356841334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5797000000</v>
      </c>
      <c r="C29" s="8" t="s">
        <v>30</v>
      </c>
    </row>
    <row r="30" spans="1:2" x14ac:dyDescent="0.25">
      <c r="A30" t="s">
        <v>31</v>
      </c>
      <c r="B30" s="11">
        <v>6397000000</v>
      </c>
    </row>
    <row r="31" spans="1:2" x14ac:dyDescent="0.25">
      <c r="A31" t="s">
        <v>32</v>
      </c>
      <c r="B31" s="13">
        <v>3825061887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0.02961690926582561</v>
      </c>
      <c r="C5" s="10">
        <f>Assumptions!B6</f>
        <v>0.02961690926582561</v>
      </c>
      <c r="D5" s="10">
        <f>Assumptions!B6</f>
        <v>0.02961690926582561</v>
      </c>
      <c r="E5" s="10">
        <f>Assumptions!B6</f>
        <v>0.02961690926582561</v>
      </c>
      <c r="F5" s="10">
        <f>Assumptions!B6</f>
        <v>0.02961690926582561</v>
      </c>
    </row>
    <row r="6" spans="1:6" x14ac:dyDescent="0.25">
      <c r="A6" t="s">
        <v>43</v>
      </c>
      <c r="B6" s="18">
        <f>Assumptions!B29*(1+B5)</f>
        <v>5968689223.013991</v>
      </c>
      <c r="C6" s="18">
        <f>B6*(1+C5)</f>
        <v>6145463350.167908</v>
      </c>
      <c r="D6" s="18">
        <f>C6*(1+D5)</f>
        <v>6327472980.606287</v>
      </c>
      <c r="E6" s="18">
        <f>D6*(1+E5)</f>
        <v>6514873173.754867</v>
      </c>
      <c r="F6" s="18">
        <f>E6*(1+F5)</f>
        <v>6707823581.420326</v>
      </c>
    </row>
    <row r="7" spans="1:6" x14ac:dyDescent="0.25">
      <c r="A7" t="s">
        <v>5</v>
      </c>
      <c r="B7" s="10">
        <f>Assumptions!B7</f>
        <v>0.24150139873481316</v>
      </c>
      <c r="C7" s="10">
        <f>Assumptions!B7</f>
        <v>0.24150139873481316</v>
      </c>
      <c r="D7" s="10">
        <f>Assumptions!B7</f>
        <v>0.24150139873481316</v>
      </c>
      <c r="E7" s="10">
        <f>Assumptions!B7</f>
        <v>0.24150139873481316</v>
      </c>
      <c r="F7" s="10">
        <f>Assumptions!B7</f>
        <v>0.24150139873481316</v>
      </c>
    </row>
    <row r="8" spans="1:6" x14ac:dyDescent="0.25">
      <c r="A8" t="s">
        <v>44</v>
      </c>
      <c r="B8" s="18">
        <f>B6*B7</f>
        <v>1441446795.9712842</v>
      </c>
      <c r="C8" s="18">
        <f>C6*C7</f>
        <v>1484137994.9390807</v>
      </c>
      <c r="D8" s="18">
        <f>D6*D7</f>
        <v>1528093575.2731557</v>
      </c>
      <c r="E8" s="18">
        <f>E6*E7</f>
        <v>1573350984.0417118</v>
      </c>
      <c r="F8" s="18">
        <f>F6*F7</f>
        <v>1619948777.3793726</v>
      </c>
    </row>
    <row r="9" spans="1:6" x14ac:dyDescent="0.25">
      <c r="A9" t="s">
        <v>45</v>
      </c>
      <c r="B9" s="18">
        <f>B8*(1-Assumptions!B8)</f>
        <v>1121057380.7863362</v>
      </c>
      <c r="C9" s="18">
        <f>C8*(1-Assumptions!B8)</f>
        <v>1154259635.5148692</v>
      </c>
      <c r="D9" s="18">
        <f>D8*(1-Assumptions!B8)</f>
        <v>1188445238.409118</v>
      </c>
      <c r="E9" s="18">
        <f>E8*(1-Assumptions!B8)</f>
        <v>1223643313.2024832</v>
      </c>
      <c r="F9" s="18">
        <f>F8*(1-Assumptions!B8)</f>
        <v>1259883846.1833353</v>
      </c>
    </row>
    <row r="10" spans="1:6" x14ac:dyDescent="0.25">
      <c r="A10" t="s">
        <v>46</v>
      </c>
      <c r="B10" s="18">
        <f>B6*Assumptions!B9</f>
        <v>1385731590.770198</v>
      </c>
      <c r="C10" s="18">
        <f>C6*Assumptions!B9</f>
        <v>1426772677.5608273</v>
      </c>
      <c r="D10" s="18">
        <f>D6*Assumptions!B9</f>
        <v>1469029274.4951053</v>
      </c>
      <c r="E10" s="18">
        <f>E6*Assumptions!B9</f>
        <v>1512537381.2266686</v>
      </c>
      <c r="F10" s="18">
        <f>F6*Assumptions!B9</f>
        <v>1557334063.6076283</v>
      </c>
    </row>
    <row r="11" spans="1:6" x14ac:dyDescent="0.25">
      <c r="A11" t="s">
        <v>47</v>
      </c>
      <c r="B11" s="18">
        <f>-B6*Assumptions!B10</f>
        <v>-1356537151.2754416</v>
      </c>
      <c r="C11" s="18">
        <f>-C6*Assumptions!B10</f>
        <v>-1396713589.0004878</v>
      </c>
      <c r="D11" s="18">
        <f>-D6*Assumptions!B10</f>
        <v>-1438079928.636261</v>
      </c>
      <c r="E11" s="18">
        <f>-E6*Assumptions!B10</f>
        <v>-1480671411.399686</v>
      </c>
      <c r="F11" s="18">
        <f>-F6*Assumptions!B10</f>
        <v>-1524524322.2436125</v>
      </c>
    </row>
    <row r="12" spans="1:6" x14ac:dyDescent="0.25">
      <c r="A12" t="s">
        <v>48</v>
      </c>
      <c r="B12" s="18">
        <f>-(B6-Assumptions!B29)*Assumptions!B11</f>
        <v>60719359.358606696</v>
      </c>
      <c r="C12" s="18">
        <f>-(C6-B6)*Assumptions!B11</f>
        <v>62517679.11540944</v>
      </c>
      <c r="D12" s="18">
        <f>-(D6-C6)*Assumptions!B11</f>
        <v>64369259.54528048</v>
      </c>
      <c r="E12" s="18">
        <f>-(E6-D6)*Assumptions!B11</f>
        <v>66275678.06474156</v>
      </c>
      <c r="F12" s="18">
        <f>-(F6-E6)*Assumptions!B11</f>
        <v>68238558.8085162</v>
      </c>
    </row>
    <row r="13" spans="1:6" x14ac:dyDescent="0.25">
      <c r="A13" s="19" t="s">
        <v>49</v>
      </c>
      <c r="B13" s="20">
        <f>B9+B10+B11+B12</f>
        <v>1210971179.6396995</v>
      </c>
      <c r="C13" s="20">
        <f>C9+C10+C11+C12</f>
        <v>1246836403.190618</v>
      </c>
      <c r="D13" s="20">
        <f>D9+D10+D11+D12</f>
        <v>1283763843.813243</v>
      </c>
      <c r="E13" s="20">
        <f>E9+E10+E11+E12</f>
        <v>1321784961.094207</v>
      </c>
      <c r="F13" s="20">
        <f>F9+F10+F11+F12</f>
        <v>1360932146.3558674</v>
      </c>
    </row>
    <row r="14" spans="1:6" x14ac:dyDescent="0.25">
      <c r="A14" t="s">
        <v>50</v>
      </c>
      <c r="B14" s="21">
        <f>1/(1+Assumptions!$B$26)^(1-0.5*Assumptions!$B$32)</f>
        <v>0.9708005081671448</v>
      </c>
      <c r="C14" s="21">
        <f>1/(1+Assumptions!$B$26)^(2-0.5*Assumptions!$B$32)</f>
        <v>0.9149344596831536</v>
      </c>
      <c r="D14" s="21">
        <f>1/(1+Assumptions!$B$26)^(3-0.5*Assumptions!$B$32)</f>
        <v>0.8622832996823875</v>
      </c>
      <c r="E14" s="21">
        <f>1/(1+Assumptions!$B$26)^(4-0.5*Assumptions!$B$32)</f>
        <v>0.8126620229919367</v>
      </c>
      <c r="F14" s="21">
        <f>1/(1+Assumptions!$B$26)^(5-0.5*Assumptions!$B$32)</f>
        <v>0.7658962708156417</v>
      </c>
    </row>
    <row r="15" spans="1:6" x14ac:dyDescent="0.25">
      <c r="A15" s="19" t="s">
        <v>51</v>
      </c>
      <c r="B15" s="20">
        <f>B13*B14</f>
        <v>1175611436.569987</v>
      </c>
      <c r="C15" s="20">
        <f>C13*C14</f>
        <v>1140773590.8664947</v>
      </c>
      <c r="D15" s="20">
        <f>D13*D14</f>
        <v>1106968123.2562282</v>
      </c>
      <c r="E15" s="20">
        <f>E13*E14</f>
        <v>1074164440.4431367</v>
      </c>
      <c r="F15" s="20">
        <f>F13*F14</f>
        <v>1042332855.727086</v>
      </c>
    </row>
    <row r="17" spans="1:2" x14ac:dyDescent="0.25">
      <c r="A17" s="22" t="s">
        <v>52</v>
      </c>
      <c r="B17" s="23">
        <f>SUM(B15:F15)</f>
        <v>5539850446.862933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1360932146.3558674</v>
      </c>
    </row>
    <row r="5" spans="1:2" x14ac:dyDescent="0.25">
      <c r="A5" t="s">
        <v>56</v>
      </c>
      <c r="B5" s="18">
        <f>IF(Assumptions!$B$33=0,B4,B4-Forecast!F11-Forecast!F10-Forecast!F12)</f>
        <v>1259883846.1833353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0.22743118317950212</v>
      </c>
    </row>
    <row r="7" spans="1:2" x14ac:dyDescent="0.25">
      <c r="A7" t="s">
        <v>58</v>
      </c>
      <c r="B7" s="18">
        <f>-MAX(Forecast!F9,0)*B6</f>
        <v>-286536873.8062178</v>
      </c>
    </row>
    <row r="8" spans="1:2" x14ac:dyDescent="0.25">
      <c r="A8" t="s">
        <v>59</v>
      </c>
      <c r="B8" s="18">
        <f>IF(OR(Assumptions!$B$33=0,Assumptions!B12&lt;=0),B5,MAX(B5+B7,0))</f>
        <v>973346972.3771175</v>
      </c>
    </row>
    <row r="9" spans="1:2" x14ac:dyDescent="0.25">
      <c r="A9" t="s">
        <v>60</v>
      </c>
      <c r="B9" s="18">
        <f>B8*(1+Assumptions!B12)/(Assumptions!B26-Assumptions!B12)</f>
        <v>27667113128.3201</v>
      </c>
    </row>
    <row r="10" spans="1:2" x14ac:dyDescent="0.25">
      <c r="A10" t="s">
        <v>61</v>
      </c>
      <c r="B10" s="18">
        <f>B9/(1+Assumptions!B26)^(5-0.5*Assumptions!B32)</f>
        <v>21190138769.214848</v>
      </c>
    </row>
    <row r="11" spans="1:2" x14ac:dyDescent="0.25">
      <c r="A11" t="s">
        <v>62</v>
      </c>
      <c r="B11" s="18">
        <f>Forecast!B17+B10</f>
        <v>26729989216.07778</v>
      </c>
    </row>
    <row r="12" spans="1:2" x14ac:dyDescent="0.25">
      <c r="A12" t="s">
        <v>63</v>
      </c>
      <c r="B12" s="18">
        <f>-Assumptions!B30</f>
        <v>-6397000000</v>
      </c>
    </row>
    <row r="13" spans="1:2" x14ac:dyDescent="0.25">
      <c r="A13" t="s">
        <v>64</v>
      </c>
      <c r="B13" s="18">
        <f>B11+B12</f>
        <v>20332989216.07778</v>
      </c>
    </row>
    <row r="14" spans="1:2" x14ac:dyDescent="0.25">
      <c r="A14" s="19" t="s">
        <v>65</v>
      </c>
      <c r="B14" s="24">
        <f>B13/Assumptions!B31</f>
        <v>5.3157281677408275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3177282840.987001</v>
      </c>
    </row>
    <row r="18" spans="1:2" x14ac:dyDescent="0.25">
      <c r="A18" t="s">
        <v>60</v>
      </c>
      <c r="B18" s="18">
        <f>B17*Assumptions!B13</f>
        <v>24542784786.00911</v>
      </c>
    </row>
    <row r="19" spans="1:2" x14ac:dyDescent="0.25">
      <c r="A19" t="s">
        <v>61</v>
      </c>
      <c r="B19" s="18">
        <f>B18/(1+Assumptions!B26)^(5-0.5*Assumptions!B32)</f>
        <v>18797227343.035244</v>
      </c>
    </row>
    <row r="20" spans="1:2" x14ac:dyDescent="0.25">
      <c r="A20" t="s">
        <v>62</v>
      </c>
      <c r="B20" s="18">
        <f>Forecast!B17+B19</f>
        <v>24337077789.89818</v>
      </c>
    </row>
    <row r="21" spans="1:2" x14ac:dyDescent="0.25">
      <c r="A21" t="s">
        <v>63</v>
      </c>
      <c r="B21" s="18">
        <f>-Assumptions!B30</f>
        <v>-6397000000</v>
      </c>
    </row>
    <row r="22" spans="1:2" x14ac:dyDescent="0.25">
      <c r="A22" t="s">
        <v>64</v>
      </c>
      <c r="B22" s="18">
        <f>B20+B21</f>
        <v>17940077789.89818</v>
      </c>
    </row>
    <row r="23" spans="1:2" x14ac:dyDescent="0.25">
      <c r="A23" s="19" t="s">
        <v>65</v>
      </c>
      <c r="B23" s="25">
        <f>B22/Assumptions!B31</f>
        <v>4.690140531025134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3.999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5.3157281677408275</v>
      </c>
    </row>
    <row r="29" spans="1:2" x14ac:dyDescent="0.25">
      <c r="A29" s="19" t="s">
        <v>73</v>
      </c>
      <c r="B29" s="12">
        <f>B28/B26-1</f>
        <v>0.329264358024713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0.04106</v>
      </c>
      <c r="B5" s="31">
        <v>9.088563866770404</v>
      </c>
      <c r="C5" s="31">
        <v>10.73397475388448</v>
      </c>
      <c r="D5" s="31">
        <v>13.396141730281338</v>
      </c>
      <c r="E5" s="31">
        <v>18.45402875068447</v>
      </c>
      <c r="F5" s="31">
        <v>31.837635924020283</v>
      </c>
    </row>
    <row r="6" spans="1:6" x14ac:dyDescent="0.25">
      <c r="A6" s="30">
        <v>0.05106</v>
      </c>
      <c r="B6" s="31">
        <v>6.208595128423467</v>
      </c>
      <c r="C6" s="31">
        <v>6.882014240550588</v>
      </c>
      <c r="D6" s="31">
        <v>7.809249493824881</v>
      </c>
      <c r="E6" s="31">
        <v>9.171081615559157</v>
      </c>
      <c r="F6" s="31">
        <v>11.37342299846198</v>
      </c>
    </row>
    <row r="7" spans="1:6" x14ac:dyDescent="0.25">
      <c r="A7" s="30">
        <v>0.06106</v>
      </c>
      <c r="B7" s="31">
        <v>4.576424302277203</v>
      </c>
      <c r="C7" s="31">
        <v>4.9024729400560005</v>
      </c>
      <c r="D7" s="32">
        <v>5.31575782638395</v>
      </c>
      <c r="E7" s="31">
        <v>5.858408508210096</v>
      </c>
      <c r="F7" s="31">
        <v>6.604887262298556</v>
      </c>
    </row>
    <row r="8" spans="1:6" x14ac:dyDescent="0.25">
      <c r="A8" s="30">
        <v>0.07106</v>
      </c>
      <c r="B8" s="31">
        <v>3.5244346538944713</v>
      </c>
      <c r="C8" s="31">
        <v>3.6954020162068346</v>
      </c>
      <c r="D8" s="31">
        <v>3.9010994968669648</v>
      </c>
      <c r="E8" s="31">
        <v>4.154214669552811</v>
      </c>
      <c r="F8" s="31">
        <v>4.4744720317792295</v>
      </c>
    </row>
    <row r="9" spans="1:6" x14ac:dyDescent="0.25">
      <c r="A9" s="30">
        <v>0.08106</v>
      </c>
      <c r="B9" s="31">
        <v>2.7892505326628307</v>
      </c>
      <c r="C9" s="31">
        <v>2.8814115326738268</v>
      </c>
      <c r="D9" s="31">
        <v>2.9881303474264342</v>
      </c>
      <c r="E9" s="31">
        <v>3.1136836557519167</v>
      </c>
      <c r="F9" s="31">
        <v>3.2642051398819967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5797000000</v>
      </c>
      <c r="C5" s="18">
        <v>5603000000</v>
      </c>
      <c r="D5" s="18">
        <v>5439000000</v>
      </c>
      <c r="E5" s="18">
        <v>5311000000</v>
      </c>
      <c r="F5" s="8" t="s">
        <v>84</v>
      </c>
    </row>
    <row r="6" spans="1:6" x14ac:dyDescent="0.25">
      <c r="A6" t="s">
        <v>44</v>
      </c>
      <c r="B6" s="18">
        <v>1435000000</v>
      </c>
      <c r="C6" s="18">
        <v>1405000000</v>
      </c>
      <c r="D6" s="18">
        <v>1318000000</v>
      </c>
      <c r="E6" s="18">
        <v>1197000000</v>
      </c>
      <c r="F6" s="8" t="s">
        <v>85</v>
      </c>
    </row>
    <row r="7" spans="1:6" x14ac:dyDescent="0.25">
      <c r="A7" t="s">
        <v>86</v>
      </c>
      <c r="B7" s="18">
        <v>1346000000</v>
      </c>
      <c r="C7" s="18">
        <v>1240000000</v>
      </c>
      <c r="D7" s="18">
        <v>1206000000</v>
      </c>
      <c r="E7" s="18">
        <v>1346000000</v>
      </c>
      <c r="F7" s="8" t="s">
        <v>87</v>
      </c>
    </row>
    <row r="8" spans="1:6" x14ac:dyDescent="0.25">
      <c r="A8" t="s">
        <v>88</v>
      </c>
      <c r="B8" s="18">
        <v>1263000000</v>
      </c>
      <c r="C8" s="18">
        <v>1314000000</v>
      </c>
      <c r="D8" s="18">
        <v>1249000000</v>
      </c>
      <c r="E8" s="18">
        <v>1206000000</v>
      </c>
      <c r="F8" s="8" t="s">
        <v>89</v>
      </c>
    </row>
    <row r="9" spans="1:6" x14ac:dyDescent="0.25">
      <c r="A9" t="s">
        <v>90</v>
      </c>
      <c r="B9" s="18">
        <v>-14000000</v>
      </c>
      <c r="C9" s="18">
        <v>-58000000</v>
      </c>
      <c r="D9" s="18">
        <v>-74000000</v>
      </c>
      <c r="E9" s="18">
        <v>-4000000</v>
      </c>
      <c r="F9" s="8" t="s">
        <v>91</v>
      </c>
    </row>
    <row r="10" spans="1:6" x14ac:dyDescent="0.25">
      <c r="A10" t="s">
        <v>92</v>
      </c>
      <c r="B10" s="18">
        <v>6984000000</v>
      </c>
      <c r="C10" s="18">
        <v>7097000000</v>
      </c>
      <c r="D10" s="18">
        <v>6789000000</v>
      </c>
      <c r="E10" s="18">
        <v>6290000000</v>
      </c>
      <c r="F10" s="8" t="s">
        <v>93</v>
      </c>
    </row>
    <row r="11" spans="1:6" x14ac:dyDescent="0.25">
      <c r="A11" t="s">
        <v>94</v>
      </c>
      <c r="B11" s="18">
        <v>587000000</v>
      </c>
      <c r="C11" s="18">
        <v>802000000</v>
      </c>
      <c r="D11" s="18">
        <v>828000000</v>
      </c>
      <c r="E11" s="18">
        <v>527000000</v>
      </c>
      <c r="F11" s="8" t="s">
        <v>95</v>
      </c>
    </row>
    <row r="12" spans="1:6" x14ac:dyDescent="0.25">
      <c r="A12" t="s">
        <v>32</v>
      </c>
      <c r="B12" s="34">
        <v>3825061887</v>
      </c>
      <c r="C12" s="34">
        <v>3886279040</v>
      </c>
      <c r="D12" s="34">
        <v>3976082596</v>
      </c>
      <c r="E12" s="34">
        <v>4086444227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2026-09-19T00:07:50Z</dcterms:modified>
</cp:coreProperties>
</file>