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<sst xmlns="http://schemas.openxmlformats.org/spreadsheetml/2006/main" count="111" uniqueCount="99">
  <si>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The Kroger Co. (KR)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</si>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</sst>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-0.0013868956327633963</v>
      </c>
    </row>
    <row r="7" spans="1:2" x14ac:dyDescent="0.25">
      <c r="A7" t="s">
        <v>5</v>
      </c>
      <c r="B7" s="6">
        <v>0.021856879392336197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0.02546158628010463</v>
      </c>
    </row>
    <row r="10" spans="1:2" x14ac:dyDescent="0.25">
      <c r="A10" t="s">
        <v>8</v>
      </c>
      <c r="B10" s="6">
        <v>0.025048787044664518</v>
      </c>
    </row>
    <row r="11" spans="1:2" x14ac:dyDescent="0.25">
      <c r="A11" t="s">
        <v>9</v>
      </c>
      <c r="B11" s="6">
        <v>-0.34705075445816186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9.616867646127366</v>
      </c>
    </row>
    <row r="14" spans="1:3" x14ac:dyDescent="0.25">
      <c r="A14" t="s">
        <v>12</v>
      </c>
      <c r="B14" s="6">
        <v>0.11893226862560083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0.60202</v>
      </c>
      <c r="C19" s="8" t="s">
        <v>19</v>
      </c>
    </row>
    <row r="20" spans="1:2" x14ac:dyDescent="0.25">
      <c r="A20" t="s">
        <v>20</v>
      </c>
      <c r="B20" s="10">
        <f>B17+B19*B18</f>
        <v>0.0830911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35760001024</v>
      </c>
    </row>
    <row r="23" spans="1:2" x14ac:dyDescent="0.25">
      <c r="A23" t="s">
        <v>24</v>
      </c>
      <c r="B23" s="11">
        <v>24692000000</v>
      </c>
    </row>
    <row r="24" spans="1:2" x14ac:dyDescent="0.25">
      <c r="A24" t="s">
        <v>25</v>
      </c>
      <c r="B24" s="10">
        <f>B22/(B22+B23)</f>
        <v>0.5915437110146767</v>
      </c>
    </row>
    <row r="25" spans="1:2" x14ac:dyDescent="0.25">
      <c r="A25" t="s">
        <v>26</v>
      </c>
      <c r="B25" s="10">
        <f>1-B24</f>
        <v>0.40845628898532327</v>
      </c>
    </row>
    <row r="26" spans="1:2" x14ac:dyDescent="0.25">
      <c r="A26" t="s">
        <v>27</v>
      </c>
      <c r="B26" s="12">
        <f>B24*B20+B25*B21*(1-B8)</f>
        <v>0.06527958745184591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147642000000</v>
      </c>
      <c r="C29" s="8" t="s">
        <v>30</v>
      </c>
    </row>
    <row r="30" spans="1:2" x14ac:dyDescent="0.25">
      <c r="A30" t="s">
        <v>31</v>
      </c>
      <c r="B30" s="11">
        <v>20114000000</v>
      </c>
    </row>
    <row r="31" spans="1:2" x14ac:dyDescent="0.25">
      <c r="A31" t="s">
        <v>32</v>
      </c>
      <c r="B31" s="13">
        <v>655000000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-0.0013868956327633963</v>
      </c>
      <c r="C5" s="10">
        <f>Assumptions!B6</f>
        <v>-0.0013868956327633963</v>
      </c>
      <c r="D5" s="10">
        <f>Assumptions!B6</f>
        <v>-0.0013868956327633963</v>
      </c>
      <c r="E5" s="10">
        <f>Assumptions!B6</f>
        <v>-0.0013868956327633963</v>
      </c>
      <c r="F5" s="10">
        <f>Assumptions!B6</f>
        <v>-0.0013868956327633963</v>
      </c>
    </row>
    <row r="6" spans="1:6" x14ac:dyDescent="0.25">
      <c r="A6" t="s">
        <v>43</v>
      </c>
      <c r="B6" s="18">
        <f>Assumptions!B29*(1+B5)</f>
        <v>147437235954.98755</v>
      </c>
      <c r="C6" s="18">
        <f>B6*(1+C5)</f>
        <v>147232755896.33487</v>
      </c>
      <c r="D6" s="18">
        <f>C6*(1+D5)</f>
        <v>147028559430.18253</v>
      </c>
      <c r="E6" s="18">
        <f>D6*(1+E5)</f>
        <v>146824646163.21732</v>
      </c>
      <c r="F6" s="18">
        <f>E6*(1+F5)</f>
        <v>146621015702.6715</v>
      </c>
    </row>
    <row r="7" spans="1:6" x14ac:dyDescent="0.25">
      <c r="A7" t="s">
        <v>5</v>
      </c>
      <c r="B7" s="10">
        <f>Assumptions!B7</f>
        <v>0.021856879392336197</v>
      </c>
      <c r="C7" s="10">
        <f>Assumptions!B7</f>
        <v>0.021856879392336197</v>
      </c>
      <c r="D7" s="10">
        <f>Assumptions!B7</f>
        <v>0.021856879392336197</v>
      </c>
      <c r="E7" s="10">
        <f>Assumptions!B7</f>
        <v>0.021856879392336197</v>
      </c>
      <c r="F7" s="10">
        <f>Assumptions!B7</f>
        <v>0.021856879392336197</v>
      </c>
    </row>
    <row r="8" spans="1:6" x14ac:dyDescent="0.25">
      <c r="A8" t="s">
        <v>44</v>
      </c>
      <c r="B8" s="18">
        <f>B6*B7</f>
        <v>3222517884.2075768</v>
      </c>
      <c r="C8" s="18">
        <f>C6*C7</f>
        <v>3218048588.2274675</v>
      </c>
      <c r="D8" s="18">
        <f>D6*D7</f>
        <v>3213585490.694434</v>
      </c>
      <c r="E8" s="18">
        <f>E6*E7</f>
        <v>3209128583.0118785</v>
      </c>
      <c r="F8" s="18">
        <f>F6*F7</f>
        <v>3204677856.595123</v>
      </c>
    </row>
    <row r="9" spans="1:6" x14ac:dyDescent="0.25">
      <c r="A9" t="s">
        <v>45</v>
      </c>
      <c r="B9" s="18">
        <f>B8*(1-Assumptions!B8)</f>
        <v>2545789128.523986</v>
      </c>
      <c r="C9" s="18">
        <f>C8*(1-Assumptions!B8)</f>
        <v>2542258384.6996994</v>
      </c>
      <c r="D9" s="18">
        <f>D8*(1-Assumptions!B8)</f>
        <v>2538732537.648603</v>
      </c>
      <c r="E9" s="18">
        <f>E8*(1-Assumptions!B8)</f>
        <v>2535211580.5793843</v>
      </c>
      <c r="F9" s="18">
        <f>F8*(1-Assumptions!B8)</f>
        <v>2531695506.710147</v>
      </c>
    </row>
    <row r="10" spans="1:6" x14ac:dyDescent="0.25">
      <c r="A10" t="s">
        <v>46</v>
      </c>
      <c r="B10" s="18">
        <f>B6*Assumptions!B9</f>
        <v>3753985904.16806</v>
      </c>
      <c r="C10" s="18">
        <f>C6*Assumptions!B9</f>
        <v>3748779517.5121136</v>
      </c>
      <c r="D10" s="18">
        <f>D6*Assumptions!B9</f>
        <v>3743580351.5710835</v>
      </c>
      <c r="E10" s="18">
        <f>E6*Assumptions!B9</f>
        <v>3738388396.3305907</v>
      </c>
      <c r="F10" s="18">
        <f>F6*Assumptions!B9</f>
        <v>3733203641.7901464</v>
      </c>
    </row>
    <row r="11" spans="1:6" x14ac:dyDescent="0.25">
      <c r="A11" t="s">
        <v>47</v>
      </c>
      <c r="B11" s="18">
        <f>-B6*Assumptions!B10</f>
        <v>-3693123925.8904376</v>
      </c>
      <c r="C11" s="18">
        <f>-C6*Assumptions!B10</f>
        <v>-3688001948.4463663</v>
      </c>
      <c r="D11" s="18">
        <f>-D6*Assumptions!B10</f>
        <v>-3682887074.650443</v>
      </c>
      <c r="E11" s="18">
        <f>-E6*Assumptions!B10</f>
        <v>-3677779294.65065</v>
      </c>
      <c r="F11" s="18">
        <f>-F6*Assumptions!B10</f>
        <v>-3672678598.608631</v>
      </c>
    </row>
    <row r="12" spans="1:6" x14ac:dyDescent="0.25">
      <c r="A12" t="s">
        <v>48</v>
      </c>
      <c r="B12" s="18">
        <f>-(B6-Assumptions!B29)*Assumptions!B11</f>
        <v>-71063516.3074762</v>
      </c>
      <c r="C12" s="18">
        <f>-(C6-B6)*Assumptions!B11</f>
        <v>-70964958.62706159</v>
      </c>
      <c r="D12" s="18">
        <f>-(D6-C6)*Assumptions!B11</f>
        <v>-70866537.63586141</v>
      </c>
      <c r="E12" s="18">
        <f>-(E6-D6)*Assumptions!B11</f>
        <v>-70768253.1443047</v>
      </c>
      <c r="F12" s="18">
        <f>-(F6-E6)*Assumptions!B11</f>
        <v>-70670104.96308523</v>
      </c>
    </row>
    <row r="13" spans="1:6" x14ac:dyDescent="0.25">
      <c r="A13" s="19" t="s">
        <v>49</v>
      </c>
      <c r="B13" s="20">
        <f>B9+B10+B11+B12</f>
        <v>2535587590.4941316</v>
      </c>
      <c r="C13" s="20">
        <f>C9+C10+C11+C12</f>
        <v>2532070995.1383853</v>
      </c>
      <c r="D13" s="20">
        <f>D9+D10+D11+D12</f>
        <v>2528559276.933382</v>
      </c>
      <c r="E13" s="20">
        <f>E9+E10+E11+E12</f>
        <v>2525052429.1150203</v>
      </c>
      <c r="F13" s="20">
        <f>F9+F10+F11+F12</f>
        <v>2521550444.9285774</v>
      </c>
    </row>
    <row r="14" spans="1:6" x14ac:dyDescent="0.25">
      <c r="A14" t="s">
        <v>50</v>
      </c>
      <c r="B14" s="21">
        <f>1/(1+Assumptions!$B$26)^(1-0.5*Assumptions!$B$32)</f>
        <v>0.9688759982439648</v>
      </c>
      <c r="C14" s="21">
        <f>1/(1+Assumptions!$B$26)^(2-0.5*Assumptions!$B$32)</f>
        <v>0.9095039552588451</v>
      </c>
      <c r="D14" s="21">
        <f>1/(1+Assumptions!$B$26)^(3-0.5*Assumptions!$B$32)</f>
        <v>0.8537701895090124</v>
      </c>
      <c r="E14" s="21">
        <f>1/(1+Assumptions!$B$26)^(4-0.5*Assumptions!$B$32)</f>
        <v>0.801451749912185</v>
      </c>
      <c r="F14" s="21">
        <f>1/(1+Assumptions!$B$26)^(5-0.5*Assumptions!$B$32)</f>
        <v>0.7523393476723435</v>
      </c>
    </row>
    <row r="15" spans="1:6" x14ac:dyDescent="0.25">
      <c r="A15" s="19" t="s">
        <v>51</v>
      </c>
      <c r="B15" s="20">
        <f>B13*B14</f>
        <v>2456669957.875011</v>
      </c>
      <c r="C15" s="20">
        <f>C13*C14</f>
        <v>2302928585.074561</v>
      </c>
      <c r="D15" s="20">
        <f>D13*D14</f>
        <v>2158808533.052185</v>
      </c>
      <c r="E15" s="20">
        <f>E13*E14</f>
        <v>2023707687.9342465</v>
      </c>
      <c r="F15" s="20">
        <f>F13*F14</f>
        <v>1897061616.8604734</v>
      </c>
    </row>
    <row r="17" spans="1:2" x14ac:dyDescent="0.25">
      <c r="A17" s="22" t="s">
        <v>52</v>
      </c>
      <c r="B17" s="23">
        <f>SUM(B15:F15)</f>
        <v>10839176380.796476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2521550444.9285774</v>
      </c>
    </row>
    <row r="5" spans="1:2" x14ac:dyDescent="0.25">
      <c r="A5" t="s">
        <v>56</v>
      </c>
      <c r="B5" s="18">
        <f>IF(Assumptions!$B$33=0,B4,B4-Forecast!F11-Forecast!F10-Forecast!F12)</f>
        <v>2531695506.710147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0.2102036754944958</v>
      </c>
    </row>
    <row r="7" spans="1:2" x14ac:dyDescent="0.25">
      <c r="A7" t="s">
        <v>58</v>
      </c>
      <c r="B7" s="18">
        <f>-MAX(Forecast!F9,0)*B6</f>
        <v>-532171700.74337286</v>
      </c>
    </row>
    <row r="8" spans="1:2" x14ac:dyDescent="0.25">
      <c r="A8" t="s">
        <v>59</v>
      </c>
      <c r="B8" s="18">
        <f>IF(OR(Assumptions!$B$33=0,Assumptions!B12&lt;=0),B5,MAX(B5+B7,0))</f>
        <v>1999523805.966774</v>
      </c>
    </row>
    <row r="9" spans="1:2" x14ac:dyDescent="0.25">
      <c r="A9" t="s">
        <v>60</v>
      </c>
      <c r="B9" s="18">
        <f>B8*(1+Assumptions!B12)/(Assumptions!B26-Assumptions!B12)</f>
        <v>50882147280.334656</v>
      </c>
    </row>
    <row r="10" spans="1:2" x14ac:dyDescent="0.25">
      <c r="A10" t="s">
        <v>61</v>
      </c>
      <c r="B10" s="18">
        <f>B9/(1+Assumptions!B26)^(5-0.5*Assumptions!B32)</f>
        <v>38280641493.05508</v>
      </c>
    </row>
    <row r="11" spans="1:2" x14ac:dyDescent="0.25">
      <c r="A11" t="s">
        <v>62</v>
      </c>
      <c r="B11" s="18">
        <f>Forecast!B17+B10</f>
        <v>49119817873.851555</v>
      </c>
    </row>
    <row r="12" spans="1:2" x14ac:dyDescent="0.25">
      <c r="A12" t="s">
        <v>63</v>
      </c>
      <c r="B12" s="18">
        <f>-Assumptions!B30</f>
        <v>-20114000000</v>
      </c>
    </row>
    <row r="13" spans="1:2" x14ac:dyDescent="0.25">
      <c r="A13" t="s">
        <v>64</v>
      </c>
      <c r="B13" s="18">
        <f>B11+B12</f>
        <v>29005817873.851555</v>
      </c>
    </row>
    <row r="14" spans="1:2" x14ac:dyDescent="0.25">
      <c r="A14" s="19" t="s">
        <v>65</v>
      </c>
      <c r="B14" s="24">
        <f>B13/Assumptions!B31</f>
        <v>44.28369141046039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6937881498.385269</v>
      </c>
    </row>
    <row r="18" spans="1:2" x14ac:dyDescent="0.25">
      <c r="A18" t="s">
        <v>60</v>
      </c>
      <c r="B18" s="18">
        <f>B17*Assumptions!B13</f>
        <v>66720688114.486946</v>
      </c>
    </row>
    <row r="19" spans="1:2" x14ac:dyDescent="0.25">
      <c r="A19" t="s">
        <v>61</v>
      </c>
      <c r="B19" s="18">
        <f>B18/(1+Assumptions!B26)^(5-0.5*Assumptions!B32)</f>
        <v>50196598972.302986</v>
      </c>
    </row>
    <row r="20" spans="1:2" x14ac:dyDescent="0.25">
      <c r="A20" t="s">
        <v>62</v>
      </c>
      <c r="B20" s="18">
        <f>Forecast!B17+B19</f>
        <v>61035775353.099464</v>
      </c>
    </row>
    <row r="21" spans="1:2" x14ac:dyDescent="0.25">
      <c r="A21" t="s">
        <v>63</v>
      </c>
      <c r="B21" s="18">
        <f>-Assumptions!B30</f>
        <v>-20114000000</v>
      </c>
    </row>
    <row r="22" spans="1:2" x14ac:dyDescent="0.25">
      <c r="A22" t="s">
        <v>64</v>
      </c>
      <c r="B22" s="18">
        <f>B20+B21</f>
        <v>40921775353.099464</v>
      </c>
    </row>
    <row r="23" spans="1:2" x14ac:dyDescent="0.25">
      <c r="A23" s="19" t="s">
        <v>65</v>
      </c>
      <c r="B23" s="25">
        <f>B22/Assumptions!B31</f>
        <v>62.47599290549537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60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44.28369141046039</v>
      </c>
    </row>
    <row r="29" spans="1:2" x14ac:dyDescent="0.25">
      <c r="A29" s="19" t="s">
        <v>73</v>
      </c>
      <c r="B29" s="12">
        <f>B28/B26-1</f>
        <v>-0.2619384764923268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0.04528</v>
      </c>
      <c r="B5" s="31">
        <v>79.37173635628304</v>
      </c>
      <c r="C5" s="31">
        <v>92.89483600723388</v>
      </c>
      <c r="D5" s="31">
        <v>113.0204821268438</v>
      </c>
      <c r="E5" s="31">
        <v>146.23023211235653</v>
      </c>
      <c r="F5" s="31">
        <v>211.61567720779385</v>
      </c>
    </row>
    <row r="6" spans="1:6" x14ac:dyDescent="0.25">
      <c r="A6" s="30">
        <v>0.05528</v>
      </c>
      <c r="B6" s="31">
        <v>53.025869791482464</v>
      </c>
      <c r="C6" s="31">
        <v>59.18247773350024</v>
      </c>
      <c r="D6" s="31">
        <v>67.33018751757726</v>
      </c>
      <c r="E6" s="31">
        <v>78.65042824303663</v>
      </c>
      <c r="F6" s="31">
        <v>95.48974646415532</v>
      </c>
    </row>
    <row r="7" spans="1:6" x14ac:dyDescent="0.25">
      <c r="A7" s="30">
        <v>0.06528</v>
      </c>
      <c r="B7" s="31">
        <v>37.13844888580858</v>
      </c>
      <c r="C7" s="31">
        <v>40.329748096665696</v>
      </c>
      <c r="D7" s="32">
        <v>44.282975785512924</v>
      </c>
      <c r="E7" s="31">
        <v>49.32208113516918</v>
      </c>
      <c r="F7" s="31">
        <v>55.984982405612506</v>
      </c>
    </row>
    <row r="8" spans="1:6" x14ac:dyDescent="0.25">
      <c r="A8" s="30">
        <v>0.07528</v>
      </c>
      <c r="B8" s="31">
        <v>26.505490407861224</v>
      </c>
      <c r="C8" s="31">
        <v>28.273835340576998</v>
      </c>
      <c r="D8" s="31">
        <v>30.370566743720403</v>
      </c>
      <c r="E8" s="31">
        <v>32.90446988797198</v>
      </c>
      <c r="F8" s="31">
        <v>36.038344577617266</v>
      </c>
    </row>
    <row r="9" spans="1:6" x14ac:dyDescent="0.25">
      <c r="A9" s="30">
        <v>0.08528</v>
      </c>
      <c r="B9" s="31">
        <v>18.88481501450708</v>
      </c>
      <c r="C9" s="31">
        <v>19.892298842230264</v>
      </c>
      <c r="D9" s="31">
        <v>21.04826452262487</v>
      </c>
      <c r="E9" s="31">
        <v>22.39300199400623</v>
      </c>
      <c r="F9" s="31">
        <v>23.98282742313647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147642000000</v>
      </c>
      <c r="C5" s="18">
        <v>147123000000</v>
      </c>
      <c r="D5" s="18">
        <v>150039000000</v>
      </c>
      <c r="E5" s="18">
        <v>148258000000</v>
      </c>
      <c r="F5" s="8" t="s">
        <v>84</v>
      </c>
    </row>
    <row r="6" spans="1:6" x14ac:dyDescent="0.25">
      <c r="A6" t="s">
        <v>44</v>
      </c>
      <c r="B6" s="18">
        <v>1890000000</v>
      </c>
      <c r="C6" s="18">
        <v>3849000000</v>
      </c>
      <c r="D6" s="18">
        <v>3096000000</v>
      </c>
      <c r="E6" s="18">
        <v>4126000000</v>
      </c>
      <c r="F6" s="8" t="s">
        <v>85</v>
      </c>
    </row>
    <row r="7" spans="1:6" x14ac:dyDescent="0.25">
      <c r="A7" t="s">
        <v>86</v>
      </c>
      <c r="B7" s="18">
        <v>3920000000</v>
      </c>
      <c r="C7" s="18">
        <v>3849000000</v>
      </c>
      <c r="D7" s="18">
        <v>3750000000</v>
      </c>
      <c r="E7" s="18">
        <v>3579000000</v>
      </c>
      <c r="F7" s="8" t="s">
        <v>87</v>
      </c>
    </row>
    <row r="8" spans="1:6" x14ac:dyDescent="0.25">
      <c r="A8" t="s">
        <v>88</v>
      </c>
      <c r="B8" s="18">
        <v>3855000000</v>
      </c>
      <c r="C8" s="18">
        <v>4017000000</v>
      </c>
      <c r="D8" s="18">
        <v>3904000000</v>
      </c>
      <c r="E8" s="18">
        <v>3078000000</v>
      </c>
      <c r="F8" s="8" t="s">
        <v>89</v>
      </c>
    </row>
    <row r="9" spans="1:6" x14ac:dyDescent="0.25">
      <c r="A9" t="s">
        <v>90</v>
      </c>
      <c r="B9" s="18">
        <v>330000000</v>
      </c>
      <c r="C9" s="18">
        <v>1012000000</v>
      </c>
      <c r="D9" s="18">
        <v>-808000000</v>
      </c>
      <c r="E9" s="18">
        <v>3193000000</v>
      </c>
      <c r="F9" s="8" t="s">
        <v>91</v>
      </c>
    </row>
    <row r="10" spans="1:6" x14ac:dyDescent="0.25">
      <c r="A10" t="s">
        <v>92</v>
      </c>
      <c r="B10" s="18">
        <v>24692000000</v>
      </c>
      <c r="C10" s="18">
        <v>25082000000</v>
      </c>
      <c r="D10" s="18">
        <v>19247000000</v>
      </c>
      <c r="E10" s="18">
        <v>20412000000</v>
      </c>
      <c r="F10" s="8" t="s">
        <v>93</v>
      </c>
    </row>
    <row r="11" spans="1:6" x14ac:dyDescent="0.25">
      <c r="A11" t="s">
        <v>94</v>
      </c>
      <c r="B11" s="18">
        <v>4578000000</v>
      </c>
      <c r="C11" s="18">
        <v>5271000000</v>
      </c>
      <c r="D11" s="18">
        <v>3098000000</v>
      </c>
      <c r="E11" s="18">
        <v>2142000000</v>
      </c>
      <c r="F11" s="8" t="s">
        <v>95</v>
      </c>
    </row>
    <row r="12" spans="1:6" x14ac:dyDescent="0.25">
      <c r="A12" t="s">
        <v>32</v>
      </c>
      <c r="B12" s="34">
        <v>655000000</v>
      </c>
      <c r="C12" s="34">
        <v>720000000</v>
      </c>
      <c r="D12" s="34">
        <v>725000000</v>
      </c>
      <c r="E12" s="34">
        <v>727000000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2026-09-19T00:08:09Z</dcterms:modified>
</cp:coreProperties>
</file>