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<sst xmlns="http://schemas.openxmlformats.org/spreadsheetml/2006/main" count="111" uniqueCount="99">
  <si>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Kenvue Inc. (KVUE)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</si>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</sst>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0.0038646439492577844</v>
      </c>
    </row>
    <row r="7" spans="1:2" x14ac:dyDescent="0.25">
      <c r="A7" t="s">
        <v>5</v>
      </c>
      <c r="B7" s="6">
        <v>0.17271100128733696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0.040187492511220155</v>
      </c>
    </row>
    <row r="10" spans="1:2" x14ac:dyDescent="0.25">
      <c r="A10" t="s">
        <v>8</v>
      </c>
      <c r="B10" s="6">
        <v>0.028734988649426224</v>
      </c>
    </row>
    <row r="11" spans="1:2" x14ac:dyDescent="0.25">
      <c r="A11" t="s">
        <v>9</v>
      </c>
      <c r="B11" s="6">
        <v>0.15709969788519637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12.781471530562348</v>
      </c>
    </row>
    <row r="14" spans="1:3" x14ac:dyDescent="0.25">
      <c r="A14" t="s">
        <v>12</v>
      </c>
      <c r="B14" s="6">
        <v>0.10915151650528622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0.61542</v>
      </c>
      <c r="C19" s="8" t="s">
        <v>19</v>
      </c>
    </row>
    <row r="20" spans="1:2" x14ac:dyDescent="0.25">
      <c r="A20" t="s">
        <v>20</v>
      </c>
      <c r="B20" s="10">
        <f>B17+B19*B18</f>
        <v>0.0838281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34208974848</v>
      </c>
    </row>
    <row r="23" spans="1:2" x14ac:dyDescent="0.25">
      <c r="A23" t="s">
        <v>24</v>
      </c>
      <c r="B23" s="11">
        <v>8674000000</v>
      </c>
    </row>
    <row r="24" spans="1:2" x14ac:dyDescent="0.25">
      <c r="A24" t="s">
        <v>25</v>
      </c>
      <c r="B24" s="10">
        <f>B22/(B22+B23)</f>
        <v>0.7977285850446417</v>
      </c>
    </row>
    <row r="25" spans="1:2" x14ac:dyDescent="0.25">
      <c r="A25" t="s">
        <v>26</v>
      </c>
      <c r="B25" s="10">
        <f>1-B24</f>
        <v>0.20227141495535828</v>
      </c>
    </row>
    <row r="26" spans="1:2" x14ac:dyDescent="0.25">
      <c r="A26" t="s">
        <v>27</v>
      </c>
      <c r="B26" s="12">
        <f>B24*B20+B25*B21*(1-B8)</f>
        <v>0.07485859660236109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15124000000</v>
      </c>
      <c r="C29" s="8" t="s">
        <v>30</v>
      </c>
    </row>
    <row r="30" spans="1:2" x14ac:dyDescent="0.25">
      <c r="A30" t="s">
        <v>31</v>
      </c>
      <c r="B30" s="11">
        <v>7612000000</v>
      </c>
    </row>
    <row r="31" spans="1:2" x14ac:dyDescent="0.25">
      <c r="A31" t="s">
        <v>32</v>
      </c>
      <c r="B31" s="13">
        <v>1924000000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0.0038646439492577844</v>
      </c>
      <c r="C5" s="10">
        <f>Assumptions!B6</f>
        <v>0.0038646439492577844</v>
      </c>
      <c r="D5" s="10">
        <f>Assumptions!B6</f>
        <v>0.0038646439492577844</v>
      </c>
      <c r="E5" s="10">
        <f>Assumptions!B6</f>
        <v>0.0038646439492577844</v>
      </c>
      <c r="F5" s="10">
        <f>Assumptions!B6</f>
        <v>0.0038646439492577844</v>
      </c>
    </row>
    <row r="6" spans="1:6" x14ac:dyDescent="0.25">
      <c r="A6" t="s">
        <v>43</v>
      </c>
      <c r="B6" s="18">
        <f>Assumptions!B29*(1+B5)</f>
        <v>15182448875.088575</v>
      </c>
      <c r="C6" s="18">
        <f>B6*(1+C5)</f>
        <v>15241123634.268602</v>
      </c>
      <c r="D6" s="18">
        <f>C6*(1+D5)</f>
        <v>15300025150.501669</v>
      </c>
      <c r="E6" s="18">
        <f>D6*(1+E5)</f>
        <v>15359154300.123047</v>
      </c>
      <c r="F6" s="18">
        <f>E6*(1+F5)</f>
        <v>15418511962.854734</v>
      </c>
    </row>
    <row r="7" spans="1:6" x14ac:dyDescent="0.25">
      <c r="A7" t="s">
        <v>5</v>
      </c>
      <c r="B7" s="10">
        <f>Assumptions!B7</f>
        <v>0.17271100128733696</v>
      </c>
      <c r="C7" s="10">
        <f>Assumptions!B7</f>
        <v>0.17271100128733696</v>
      </c>
      <c r="D7" s="10">
        <f>Assumptions!B7</f>
        <v>0.17271100128733696</v>
      </c>
      <c r="E7" s="10">
        <f>Assumptions!B7</f>
        <v>0.17271100128733696</v>
      </c>
      <c r="F7" s="10">
        <f>Assumptions!B7</f>
        <v>0.17271100128733696</v>
      </c>
    </row>
    <row r="8" spans="1:6" x14ac:dyDescent="0.25">
      <c r="A8" t="s">
        <v>44</v>
      </c>
      <c r="B8" s="18">
        <f>B6*B7</f>
        <v>2622175947.2103505</v>
      </c>
      <c r="C8" s="18">
        <f>C6*C7</f>
        <v>2632309723.6186266</v>
      </c>
      <c r="D8" s="18">
        <f>D6*D7</f>
        <v>2642482663.4645815</v>
      </c>
      <c r="E8" s="18">
        <f>E6*E7</f>
        <v>2652694918.100959</v>
      </c>
      <c r="F8" s="18">
        <f>F6*F7</f>
        <v>2662946639.4654245</v>
      </c>
    </row>
    <row r="9" spans="1:6" x14ac:dyDescent="0.25">
      <c r="A9" t="s">
        <v>45</v>
      </c>
      <c r="B9" s="18">
        <f>B8*(1-Assumptions!B8)</f>
        <v>2071518998.296177</v>
      </c>
      <c r="C9" s="18">
        <f>C8*(1-Assumptions!B8)</f>
        <v>2079524681.658715</v>
      </c>
      <c r="D9" s="18">
        <f>D8*(1-Assumptions!B8)</f>
        <v>2087561304.1370194</v>
      </c>
      <c r="E9" s="18">
        <f>E8*(1-Assumptions!B8)</f>
        <v>2095628985.2997575</v>
      </c>
      <c r="F9" s="18">
        <f>F8*(1-Assumptions!B8)</f>
        <v>2103727845.1776855</v>
      </c>
    </row>
    <row r="10" spans="1:6" x14ac:dyDescent="0.25">
      <c r="A10" t="s">
        <v>46</v>
      </c>
      <c r="B10" s="18">
        <f>B6*Assumptions!B9</f>
        <v>610144550.469605</v>
      </c>
      <c r="C10" s="18">
        <f>C6*Assumptions!B9</f>
        <v>612502541.91475</v>
      </c>
      <c r="D10" s="18">
        <f>D6*Assumptions!B9</f>
        <v>614869646.1572658</v>
      </c>
      <c r="E10" s="18">
        <f>E6*Assumptions!B9</f>
        <v>617245898.4148698</v>
      </c>
      <c r="F10" s="18">
        <f>F6*Assumptions!B9</f>
        <v>619631334.041383</v>
      </c>
    </row>
    <row r="11" spans="1:6" x14ac:dyDescent="0.25">
      <c r="A11" t="s">
        <v>47</v>
      </c>
      <c r="B11" s="18">
        <f>-B6*Assumptions!B10</f>
        <v>-436267496.09616417</v>
      </c>
      <c r="C11" s="18">
        <f>-C6*Assumptions!B10</f>
        <v>-437953514.63521004</v>
      </c>
      <c r="D11" s="18">
        <f>-D6*Assumptions!B10</f>
        <v>-439646049.0356012</v>
      </c>
      <c r="E11" s="18">
        <f>-E6*Assumptions!B10</f>
        <v>-441345124.47882175</v>
      </c>
      <c r="F11" s="18">
        <f>-F6*Assumptions!B10</f>
        <v>-443050766.24367326</v>
      </c>
    </row>
    <row r="12" spans="1:6" x14ac:dyDescent="0.25">
      <c r="A12" t="s">
        <v>48</v>
      </c>
      <c r="B12" s="18">
        <f>-(B6-Assumptions!B29)*Assumptions!B11</f>
        <v>-9182300.61814477</v>
      </c>
      <c r="C12" s="18">
        <f>-(C6-B6)*Assumptions!B11</f>
        <v>-9217786.940668896</v>
      </c>
      <c r="D12" s="18">
        <f>-(D6-C6)*Assumptions!B11</f>
        <v>-9253410.405194746</v>
      </c>
      <c r="E12" s="18">
        <f>-(E6-D6)*Assumptions!B11</f>
        <v>-9289171.54172705</v>
      </c>
      <c r="F12" s="18">
        <f>-(F6-E6)*Assumptions!B11</f>
        <v>-9325070.882319493</v>
      </c>
    </row>
    <row r="13" spans="1:6" x14ac:dyDescent="0.25">
      <c r="A13" s="19" t="s">
        <v>49</v>
      </c>
      <c r="B13" s="20">
        <f>B9+B10+B11+B12</f>
        <v>2236213752.0514727</v>
      </c>
      <c r="C13" s="20">
        <f>C9+C10+C11+C12</f>
        <v>2244855921.997586</v>
      </c>
      <c r="D13" s="20">
        <f>D9+D10+D11+D12</f>
        <v>2253531490.8534894</v>
      </c>
      <c r="E13" s="20">
        <f>E9+E10+E11+E12</f>
        <v>2262240587.6940784</v>
      </c>
      <c r="F13" s="20">
        <f>F9+F10+F11+F12</f>
        <v>2270983342.0930758</v>
      </c>
    </row>
    <row r="14" spans="1:6" x14ac:dyDescent="0.25">
      <c r="A14" t="s">
        <v>50</v>
      </c>
      <c r="B14" s="21">
        <f>1/(1+Assumptions!$B$26)^(1-0.5*Assumptions!$B$32)</f>
        <v>0.9645490838771406</v>
      </c>
      <c r="C14" s="21">
        <f>1/(1+Assumptions!$B$26)^(2-0.5*Assumptions!$B$32)</f>
        <v>0.8973730004356759</v>
      </c>
      <c r="D14" s="21">
        <f>1/(1+Assumptions!$B$26)^(3-0.5*Assumptions!$B$32)</f>
        <v>0.8348753996779492</v>
      </c>
      <c r="E14" s="21">
        <f>1/(1+Assumptions!$B$26)^(4-0.5*Assumptions!$B$32)</f>
        <v>0.7767304483743245</v>
      </c>
      <c r="F14" s="21">
        <f>1/(1+Assumptions!$B$26)^(5-0.5*Assumptions!$B$32)</f>
        <v>0.7226350059715551</v>
      </c>
    </row>
    <row r="15" spans="1:6" x14ac:dyDescent="0.25">
      <c r="A15" s="19" t="s">
        <v>51</v>
      </c>
      <c r="B15" s="20">
        <f>B13*B14</f>
        <v>2156937925.894711</v>
      </c>
      <c r="C15" s="20">
        <f>C13*C14</f>
        <v>2014473094.2687693</v>
      </c>
      <c r="D15" s="20">
        <f>D13*D14</f>
        <v>1881418004.1131518</v>
      </c>
      <c r="E15" s="20">
        <f>E13*E14</f>
        <v>1757151146.010217</v>
      </c>
      <c r="F15" s="20">
        <f>F13*F14</f>
        <v>1641092060.974732</v>
      </c>
    </row>
    <row r="17" spans="1:2" x14ac:dyDescent="0.25">
      <c r="A17" s="22" t="s">
        <v>52</v>
      </c>
      <c r="B17" s="23">
        <f>SUM(B15:F15)</f>
        <v>9451072231.261581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2270983342.0930758</v>
      </c>
    </row>
    <row r="5" spans="1:2" x14ac:dyDescent="0.25">
      <c r="A5" t="s">
        <v>56</v>
      </c>
      <c r="B5" s="18">
        <f>IF(Assumptions!$B$33=0,B4,B4-Forecast!F11-Forecast!F10-Forecast!F12)</f>
        <v>2342849771.236019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0.22903941970232955</v>
      </c>
    </row>
    <row r="7" spans="1:2" x14ac:dyDescent="0.25">
      <c r="A7" t="s">
        <v>58</v>
      </c>
      <c r="B7" s="18">
        <f>-MAX(Forecast!F9,0)*B6</f>
        <v>-536604952.05363333</v>
      </c>
    </row>
    <row r="8" spans="1:2" x14ac:dyDescent="0.25">
      <c r="A8" t="s">
        <v>59</v>
      </c>
      <c r="B8" s="18">
        <f>IF(OR(Assumptions!$B$33=0,Assumptions!B12&lt;=0),B5,MAX(B5+B7,0))</f>
        <v>1806244819.182386</v>
      </c>
    </row>
    <row r="9" spans="1:2" x14ac:dyDescent="0.25">
      <c r="A9" t="s">
        <v>60</v>
      </c>
      <c r="B9" s="18">
        <f>B8*(1+Assumptions!B12)/(Assumptions!B26-Assumptions!B12)</f>
        <v>37133033535.36973</v>
      </c>
    </row>
    <row r="10" spans="1:2" x14ac:dyDescent="0.25">
      <c r="A10" t="s">
        <v>61</v>
      </c>
      <c r="B10" s="18">
        <f>B9/(1+Assumptions!B26)^(5-0.5*Assumptions!B32)</f>
        <v>26833629910.573856</v>
      </c>
    </row>
    <row r="11" spans="1:2" x14ac:dyDescent="0.25">
      <c r="A11" t="s">
        <v>62</v>
      </c>
      <c r="B11" s="18">
        <f>Forecast!B17+B10</f>
        <v>36284702141.835434</v>
      </c>
    </row>
    <row r="12" spans="1:2" x14ac:dyDescent="0.25">
      <c r="A12" t="s">
        <v>63</v>
      </c>
      <c r="B12" s="18">
        <f>-Assumptions!B30</f>
        <v>-7612000000</v>
      </c>
    </row>
    <row r="13" spans="1:2" x14ac:dyDescent="0.25">
      <c r="A13" t="s">
        <v>64</v>
      </c>
      <c r="B13" s="18">
        <f>B11+B12</f>
        <v>28672702141.835434</v>
      </c>
    </row>
    <row r="14" spans="1:2" x14ac:dyDescent="0.25">
      <c r="A14" s="19" t="s">
        <v>65</v>
      </c>
      <c r="B14" s="24">
        <f>B13/Assumptions!B31</f>
        <v>14.902651840870808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3282577973.5068073</v>
      </c>
    </row>
    <row r="18" spans="1:2" x14ac:dyDescent="0.25">
      <c r="A18" t="s">
        <v>60</v>
      </c>
      <c r="B18" s="18">
        <f>B17*Assumptions!B13</f>
        <v>41956176915.2283</v>
      </c>
    </row>
    <row r="19" spans="1:2" x14ac:dyDescent="0.25">
      <c r="A19" t="s">
        <v>61</v>
      </c>
      <c r="B19" s="18">
        <f>B18/(1+Assumptions!B26)^(5-0.5*Assumptions!B32)</f>
        <v>30319002155.679623</v>
      </c>
    </row>
    <row r="20" spans="1:2" x14ac:dyDescent="0.25">
      <c r="A20" t="s">
        <v>62</v>
      </c>
      <c r="B20" s="18">
        <f>Forecast!B17+B19</f>
        <v>39770074386.94121</v>
      </c>
    </row>
    <row r="21" spans="1:2" x14ac:dyDescent="0.25">
      <c r="A21" t="s">
        <v>63</v>
      </c>
      <c r="B21" s="18">
        <f>-Assumptions!B30</f>
        <v>-7612000000</v>
      </c>
    </row>
    <row r="22" spans="1:2" x14ac:dyDescent="0.25">
      <c r="A22" t="s">
        <v>64</v>
      </c>
      <c r="B22" s="18">
        <f>B20+B21</f>
        <v>32158074386.941208</v>
      </c>
    </row>
    <row r="23" spans="1:2" x14ac:dyDescent="0.25">
      <c r="A23" s="19" t="s">
        <v>65</v>
      </c>
      <c r="B23" s="25">
        <f>B22/Assumptions!B31</f>
        <v>16.71417587678857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17.81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14.902651840870808</v>
      </c>
    </row>
    <row r="29" spans="1:2" x14ac:dyDescent="0.25">
      <c r="A29" s="19" t="s">
        <v>73</v>
      </c>
      <c r="B29" s="12">
        <f>B28/B26-1</f>
        <v>-0.16324245699770867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0.054859</v>
      </c>
      <c r="B5" s="31">
        <v>22.213666905972</v>
      </c>
      <c r="C5" s="31">
        <v>24.065527984946428</v>
      </c>
      <c r="D5" s="31">
        <v>26.5229007793168</v>
      </c>
      <c r="E5" s="31">
        <v>29.95115299216609</v>
      </c>
      <c r="F5" s="31">
        <v>35.08361416058998</v>
      </c>
    </row>
    <row r="6" spans="1:6" x14ac:dyDescent="0.25">
      <c r="A6" s="30">
        <v>0.064859</v>
      </c>
      <c r="B6" s="31">
        <v>17.181565257617063</v>
      </c>
      <c r="C6" s="31">
        <v>18.110137535356664</v>
      </c>
      <c r="D6" s="31">
        <v>19.261126843985274</v>
      </c>
      <c r="E6" s="31">
        <v>20.73024033125055</v>
      </c>
      <c r="F6" s="31">
        <v>22.677291208564444</v>
      </c>
    </row>
    <row r="7" spans="1:6" x14ac:dyDescent="0.25">
      <c r="A7" s="30">
        <v>0.074859</v>
      </c>
      <c r="B7" s="31">
        <v>13.826246160985377</v>
      </c>
      <c r="C7" s="31">
        <v>14.319005591459952</v>
      </c>
      <c r="D7" s="32">
        <v>14.90251108911471</v>
      </c>
      <c r="E7" s="31">
        <v>15.607106420143802</v>
      </c>
      <c r="F7" s="31">
        <v>16.478360903913366</v>
      </c>
    </row>
    <row r="8" spans="1:6" x14ac:dyDescent="0.25">
      <c r="A8" s="30">
        <v>0.084859</v>
      </c>
      <c r="B8" s="31">
        <v>11.427844211211905</v>
      </c>
      <c r="C8" s="31">
        <v>11.691388689030859</v>
      </c>
      <c r="D8" s="31">
        <v>11.992501636417881</v>
      </c>
      <c r="E8" s="31">
        <v>12.341455334010998</v>
      </c>
      <c r="F8" s="31">
        <v>12.752642594604099</v>
      </c>
    </row>
    <row r="9" spans="1:6" x14ac:dyDescent="0.25">
      <c r="A9" s="30">
        <v>0.094859</v>
      </c>
      <c r="B9" s="31">
        <v>9.62705046521669</v>
      </c>
      <c r="C9" s="31">
        <v>9.76126056155155</v>
      </c>
      <c r="D9" s="31">
        <v>9.909371604598707</v>
      </c>
      <c r="E9" s="31">
        <v>10.074598478964544</v>
      </c>
      <c r="F9" s="31">
        <v>10.26123022171582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15124000000</v>
      </c>
      <c r="C5" s="18">
        <v>15455000000</v>
      </c>
      <c r="D5" s="18">
        <v>15444000000</v>
      </c>
      <c r="E5" s="18">
        <v>14950000000</v>
      </c>
      <c r="F5" s="8" t="s">
        <v>84</v>
      </c>
    </row>
    <row r="6" spans="1:6" x14ac:dyDescent="0.25">
      <c r="A6" t="s">
        <v>44</v>
      </c>
      <c r="B6" s="18">
        <v>2715000000</v>
      </c>
      <c r="C6" s="18">
        <v>2629000000</v>
      </c>
      <c r="D6" s="18">
        <v>2493000000</v>
      </c>
      <c r="E6" s="18">
        <v>2688000000</v>
      </c>
      <c r="F6" s="8" t="s">
        <v>85</v>
      </c>
    </row>
    <row r="7" spans="1:6" x14ac:dyDescent="0.25">
      <c r="A7" t="s">
        <v>86</v>
      </c>
      <c r="B7" s="18">
        <v>557000000</v>
      </c>
      <c r="C7" s="18">
        <v>622000000</v>
      </c>
      <c r="D7" s="18">
        <v>627000000</v>
      </c>
      <c r="E7" s="18">
        <v>644000000</v>
      </c>
      <c r="F7" s="8" t="s">
        <v>87</v>
      </c>
    </row>
    <row r="8" spans="1:6" x14ac:dyDescent="0.25">
      <c r="A8" t="s">
        <v>88</v>
      </c>
      <c r="B8" s="18">
        <v>475000000</v>
      </c>
      <c r="C8" s="18">
        <v>434000000</v>
      </c>
      <c r="D8" s="18">
        <v>469000000</v>
      </c>
      <c r="E8" s="18">
        <v>375000000</v>
      </c>
      <c r="F8" s="8" t="s">
        <v>89</v>
      </c>
    </row>
    <row r="9" spans="1:6" x14ac:dyDescent="0.25">
      <c r="A9" t="s">
        <v>90</v>
      </c>
      <c r="B9" s="18">
        <v>-52000000</v>
      </c>
      <c r="C9" s="18">
        <v>571000000</v>
      </c>
      <c r="D9" s="18">
        <v>-797000000</v>
      </c>
      <c r="E9" s="18">
        <v>525000000</v>
      </c>
      <c r="F9" s="8" t="s">
        <v>91</v>
      </c>
    </row>
    <row r="10" spans="1:6" x14ac:dyDescent="0.25">
      <c r="A10" t="s">
        <v>92</v>
      </c>
      <c r="B10" s="18">
        <v>8674000000</v>
      </c>
      <c r="C10" s="18">
        <v>8720000000</v>
      </c>
      <c r="D10" s="18">
        <v>8427000000</v>
      </c>
      <c r="E10" s="18">
        <v>116000000</v>
      </c>
      <c r="F10" s="8" t="s">
        <v>93</v>
      </c>
    </row>
    <row r="11" spans="1:6" x14ac:dyDescent="0.25">
      <c r="A11" t="s">
        <v>94</v>
      </c>
      <c r="B11" s="18">
        <v>1062000000</v>
      </c>
      <c r="C11" s="18">
        <v>1070000000</v>
      </c>
      <c r="D11" s="18">
        <v>1382000000</v>
      </c>
      <c r="E11" s="18">
        <v>1231000000</v>
      </c>
      <c r="F11" s="8" t="s">
        <v>95</v>
      </c>
    </row>
    <row r="12" spans="1:6" x14ac:dyDescent="0.25">
      <c r="A12" t="s">
        <v>32</v>
      </c>
      <c r="B12" s="34">
        <v>1924000000</v>
      </c>
      <c r="C12" s="34">
        <v>1923000000</v>
      </c>
      <c r="D12" s="34">
        <v>1850000000</v>
      </c>
      <c r="E12" s="34">
        <v>1888972560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2026-09-19T00:08:16Z</dcterms:modified>
</cp:coreProperties>
</file>