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<sst xmlns="http://schemas.openxmlformats.org/spreadsheetml/2006/main" count="118" uniqueCount="105">
  <si>
    <t>Legal &amp; General Group Plc (LGEN.L)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</si>
  <si>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</si>
  <si>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</si>
  <si>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</si>
  <si>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</si>
  <si>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</si>
  <si>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</si>
  <si>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</si>
  <si>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</si>
  <si>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</si>
  <si>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</si>
  <si>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</si>
  <si>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</si>
  <si>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</si>
  <si>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</si>
  <si>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</si>
  <si>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</si>
  <si>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</si>
  <si>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</si>
  <si>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</si>
  <si>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</si>
  <si>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</si>
  <si>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</si>
  <si>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</si>
  <si>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</si>
  <si>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</si>
  <si>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</si>
  <si>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</si>
  <si>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</si>
  <si>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</si>
  <si>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</si>
  <si>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</si>
  <si>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</si>
  <si>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</si>
  <si>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</si>
  <si>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</si>
  <si>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</si>
  <si>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</si>
  <si>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</si>
  <si>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</si>
  <si>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</si>
  <si>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</si>
  <si>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</si>
  <si>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</si>
  <si>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</si>
  <si>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</si>
  <si>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</si>
  <si>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</si>
  <si>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</si>
  <si>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</si>
  <si>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</si>
  <si>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</si>
  <si>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</si>
  <si>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</si>
  <si>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</si>
  <si>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</si>
  <si>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</si>
  <si>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</si>
  <si>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</si>
  <si>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</si>
  <si>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</si>
  <si>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</si>
  <si>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</si>
  <si>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</si>
  <si>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</si>
  <si>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</si>
  <si>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</si>
  <si>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</si>
  <si>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</si>
  <si>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</si>
  <si>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</si>
  <si>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</si>
  <si>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</si>
  <si>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</si>
  <si>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</si>
  <si>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</si>
  <si>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</si>
  <si>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</si>
  <si>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</si>
  <si>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</si>
  <si>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</si>
  <si>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</si>
  <si>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</si>
  <si>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</si>
  <si>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</si>
  <si>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</si>
  <si>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</si>
  <si>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</si>
  <si>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</si>
  <si>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</si>
  <si>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</si>
  <si>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</si>
  <si>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</si>
  <si>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</si>
  <si>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</si>
  <si>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</si>
  <si>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</si>
  <si>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</si>
  <si>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Only 3 year(s) of history available to anchor assumptions on.</t>
  </si>
  <si>
    <t>Adjusted: Consensus rests on as few as 1 analyst estimate(s).</t>
  </si>
  <si>
    <t>Adjusted: Reported capital expenditure averages just 0.44%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</si>
  <si>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</si>
  <si>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</si>
  <si>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Current EV/EBITDA of 2.6x sits outside a defensible 3-20x band, so the exit multiple is capped at 3.0x. A multiple that far out usually means EBITDA is the wrong denominator for this business.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</si>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</sst>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0.1340321597726295</v>
      </c>
    </row>
    <row r="7" spans="1:2" x14ac:dyDescent="0.25">
      <c r="A7" t="s">
        <v>5</v>
      </c>
      <c r="B7" s="6">
        <v>0.010094794422542333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-0.7050960225859763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0.07854915636548768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0.86131</v>
      </c>
      <c r="C19" s="8" t="s">
        <v>19</v>
      </c>
    </row>
    <row r="20" spans="1:2" x14ac:dyDescent="0.25">
      <c r="A20" t="s">
        <v>20</v>
      </c>
      <c r="B20" s="10">
        <f>B17+B19*B18</f>
        <v>0.09237205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15874119680</v>
      </c>
    </row>
    <row r="23" spans="1:2" x14ac:dyDescent="0.25">
      <c r="A23" t="s">
        <v>24</v>
      </c>
      <c r="B23" s="11">
        <v>4898000000</v>
      </c>
    </row>
    <row r="24" spans="1:2" x14ac:dyDescent="0.25">
      <c r="A24" t="s">
        <v>25</v>
      </c>
      <c r="B24" s="10">
        <f>B22/(B22+B23)</f>
        <v>0.7642031686965516</v>
      </c>
    </row>
    <row r="25" spans="1:2" x14ac:dyDescent="0.25">
      <c r="A25" t="s">
        <v>26</v>
      </c>
      <c r="B25" s="10">
        <f>1-B24</f>
        <v>0.23579683130344842</v>
      </c>
    </row>
    <row r="26" spans="1:2" x14ac:dyDescent="0.25">
      <c r="A26" t="s">
        <v>27</v>
      </c>
      <c r="B26" s="12">
        <f>B24*B20+B25*B21*(1-B8)</f>
        <v>0.07854915636548768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42039000000</v>
      </c>
      <c r="C29" s="8" t="s">
        <v>30</v>
      </c>
    </row>
    <row r="30" spans="1:2" x14ac:dyDescent="0.25">
      <c r="A30" t="s">
        <v>31</v>
      </c>
      <c r="B30" s="11">
        <v>-14057000000</v>
      </c>
    </row>
    <row r="31" spans="1:2" x14ac:dyDescent="0.25">
      <c r="A31" t="s">
        <v>32</v>
      </c>
      <c r="B31" s="13">
        <v>6076000000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0.1340321597726295</v>
      </c>
      <c r="C5" s="10">
        <f>Assumptions!B6</f>
        <v>0.1340321597726295</v>
      </c>
      <c r="D5" s="10">
        <f>Assumptions!B6</f>
        <v>0.1340321597726295</v>
      </c>
      <c r="E5" s="10">
        <f>Assumptions!B6</f>
        <v>0.1340321597726295</v>
      </c>
      <c r="F5" s="10">
        <f>Assumptions!B6</f>
        <v>0.1340321597726295</v>
      </c>
    </row>
    <row r="6" spans="1:6" x14ac:dyDescent="0.25">
      <c r="A6" t="s">
        <v>43</v>
      </c>
      <c r="B6" s="18">
        <f>Assumptions!B29*(1+B5)</f>
        <v>47673577964.68157</v>
      </c>
      <c r="C6" s="18">
        <f>B6*(1+C5)</f>
        <v>54063370583.37668</v>
      </c>
      <c r="D6" s="18">
        <f>C6*(1+D5)</f>
        <v>61309600907.2547</v>
      </c>
      <c r="E6" s="18">
        <f>D6*(1+E5)</f>
        <v>69527059131.65201</v>
      </c>
      <c r="F6" s="18">
        <f>E6*(1+F5)</f>
        <v>78845921029.70665</v>
      </c>
    </row>
    <row r="7" spans="1:6" x14ac:dyDescent="0.25">
      <c r="A7" t="s">
        <v>5</v>
      </c>
      <c r="B7" s="10">
        <f>Assumptions!B7</f>
        <v>0.010094794422542333</v>
      </c>
      <c r="C7" s="10">
        <f>Assumptions!B7</f>
        <v>0.010094794422542333</v>
      </c>
      <c r="D7" s="10">
        <f>Assumptions!B7</f>
        <v>0.010094794422542333</v>
      </c>
      <c r="E7" s="10">
        <f>Assumptions!B7</f>
        <v>0.010094794422542333</v>
      </c>
      <c r="F7" s="10">
        <f>Assumptions!B7</f>
        <v>0.010094794422542333</v>
      </c>
    </row>
    <row r="8" spans="1:6" x14ac:dyDescent="0.25">
      <c r="A8" t="s">
        <v>44</v>
      </c>
      <c r="B8" s="18">
        <f>B6*B7</f>
        <v>481254968.9405046</v>
      </c>
      <c r="C8" s="18">
        <f>C6*C7</f>
        <v>545758611.8289101</v>
      </c>
      <c r="D8" s="18">
        <f>D6*D7</f>
        <v>618907817.2868512</v>
      </c>
      <c r="E8" s="18">
        <f>E6*E7</f>
        <v>701861368.7379717</v>
      </c>
      <c r="F8" s="18">
        <f>F6*F7</f>
        <v>795933363.850896</v>
      </c>
    </row>
    <row r="9" spans="1:6" x14ac:dyDescent="0.25">
      <c r="A9" t="s">
        <v>45</v>
      </c>
      <c r="B9" s="18">
        <f>B8*(1-Assumptions!B8)</f>
        <v>360941226.7053785</v>
      </c>
      <c r="C9" s="18">
        <f>C8*(1-Assumptions!B8)</f>
        <v>409318958.8716826</v>
      </c>
      <c r="D9" s="18">
        <f>D8*(1-Assumptions!B8)</f>
        <v>464180862.9651384</v>
      </c>
      <c r="E9" s="18">
        <f>E8*(1-Assumptions!B8)</f>
        <v>526396026.5534787</v>
      </c>
      <c r="F9" s="18">
        <f>F8*(1-Assumptions!B8)</f>
        <v>596950022.888172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-476735779.6468157</v>
      </c>
      <c r="C11" s="18">
        <f>-C6*Assumptions!B10</f>
        <v>-540633705.8337668</v>
      </c>
      <c r="D11" s="18">
        <f>-D6*Assumptions!B10</f>
        <v>-613096009.072547</v>
      </c>
      <c r="E11" s="18">
        <f>-E6*Assumptions!B10</f>
        <v>-695270591.3165201</v>
      </c>
      <c r="F11" s="18">
        <f>-F6*Assumptions!B10</f>
        <v>-788459210.2970666</v>
      </c>
    </row>
    <row r="12" spans="1:6" x14ac:dyDescent="0.25">
      <c r="A12" t="s">
        <v>48</v>
      </c>
      <c r="B12" s="18">
        <f>-(B6-Assumptions!B29)*Assumptions!B11</f>
        <v>3972918511.847562</v>
      </c>
      <c r="C12" s="18">
        <f>-(C6-B6)*Assumptions!B11</f>
        <v>4505417360.591149</v>
      </c>
      <c r="D12" s="18">
        <f>-(D6-C6)*Assumptions!B11</f>
        <v>5109288180.108283</v>
      </c>
      <c r="E12" s="18">
        <f>-(E6-D6)*Assumptions!B11</f>
        <v>5794097109.78896</v>
      </c>
      <c r="F12" s="18">
        <f>-(F6-E6)*Assumptions!B11</f>
        <v>6570692459.34633</v>
      </c>
    </row>
    <row r="13" spans="1:6" x14ac:dyDescent="0.25">
      <c r="A13" s="19" t="s">
        <v>49</v>
      </c>
      <c r="B13" s="20">
        <f>B9+B10+B11+B12</f>
        <v>3857123958.9061246</v>
      </c>
      <c r="C13" s="20">
        <f>C9+C10+C11+C12</f>
        <v>4374102613.6290655</v>
      </c>
      <c r="D13" s="20">
        <f>D9+D10+D11+D12</f>
        <v>4960373034.0008745</v>
      </c>
      <c r="E13" s="20">
        <f>E9+E10+E11+E12</f>
        <v>5625222545.025919</v>
      </c>
      <c r="F13" s="20">
        <f>F9+F10+F11+F12</f>
        <v>6379183271.937435</v>
      </c>
    </row>
    <row r="14" spans="1:6" x14ac:dyDescent="0.25">
      <c r="A14" t="s">
        <v>50</v>
      </c>
      <c r="B14" s="21">
        <f>1/(1+Assumptions!$B$26)^(1-0.5*Assumptions!$B$32)</f>
        <v>0.9628974315672145</v>
      </c>
      <c r="C14" s="21">
        <f>1/(1+Assumptions!$B$26)^(2-0.5*Assumptions!$B$32)</f>
        <v>0.8927710210371883</v>
      </c>
      <c r="D14" s="21">
        <f>1/(1+Assumptions!$B$26)^(3-0.5*Assumptions!$B$32)</f>
        <v>0.827751814340723</v>
      </c>
      <c r="E14" s="21">
        <f>1/(1+Assumptions!$B$26)^(4-0.5*Assumptions!$B$32)</f>
        <v>0.7674678612981297</v>
      </c>
      <c r="F14" s="21">
        <f>1/(1+Assumptions!$B$26)^(5-0.5*Assumptions!$B$32)</f>
        <v>0.7115743003168769</v>
      </c>
    </row>
    <row r="15" spans="1:6" x14ac:dyDescent="0.25">
      <c r="A15" s="19" t="s">
        <v>51</v>
      </c>
      <c r="B15" s="20">
        <f>B13*B14</f>
        <v>3714014753.2670736</v>
      </c>
      <c r="C15" s="20">
        <f>C13*C14</f>
        <v>3905072056.491055</v>
      </c>
      <c r="D15" s="20">
        <f>D13*D14</f>
        <v>4105957778.7010207</v>
      </c>
      <c r="E15" s="20">
        <f>E13*E14</f>
        <v>4317177515.957065</v>
      </c>
      <c r="F15" s="20">
        <f>F13*F14</f>
        <v>4539262873.322005</v>
      </c>
    </row>
    <row r="17" spans="1:2" x14ac:dyDescent="0.25">
      <c r="A17" s="22" t="s">
        <v>52</v>
      </c>
      <c r="B17" s="23">
        <f>SUM(B15:F15)</f>
        <v>20581484977.73822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6379183271.937435</v>
      </c>
    </row>
    <row r="5" spans="1:2" x14ac:dyDescent="0.25">
      <c r="A5" t="s">
        <v>56</v>
      </c>
      <c r="B5" s="18">
        <f>IF(Assumptions!$B$33=0,B4,B4-Forecast!F11-Forecast!F10-Forecast!F12)</f>
        <v>596950022.888172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0.31827203698631074</v>
      </c>
    </row>
    <row r="7" spans="1:2" x14ac:dyDescent="0.25">
      <c r="A7" t="s">
        <v>58</v>
      </c>
      <c r="B7" s="18">
        <f>-MAX(Forecast!F9,0)*B6</f>
        <v>-189992499.76364332</v>
      </c>
    </row>
    <row r="8" spans="1:2" x14ac:dyDescent="0.25">
      <c r="A8" t="s">
        <v>59</v>
      </c>
      <c r="B8" s="18">
        <f>IF(OR(Assumptions!$B$33=0,Assumptions!B12&lt;=0),B5,MAX(B5+B7,0))</f>
        <v>406957523.1245287</v>
      </c>
    </row>
    <row r="9" spans="1:2" x14ac:dyDescent="0.25">
      <c r="A9" t="s">
        <v>60</v>
      </c>
      <c r="B9" s="18">
        <f>B8*(1+Assumptions!B12)/(Assumptions!B26-Assumptions!B12)</f>
        <v>7789692490.309377</v>
      </c>
    </row>
    <row r="10" spans="1:2" x14ac:dyDescent="0.25">
      <c r="A10" t="s">
        <v>61</v>
      </c>
      <c r="B10" s="18">
        <f>B9/(1+Assumptions!B26)^(5-0.5*Assumptions!B32)</f>
        <v>5542944983.475525</v>
      </c>
    </row>
    <row r="11" spans="1:2" x14ac:dyDescent="0.25">
      <c r="A11" t="s">
        <v>62</v>
      </c>
      <c r="B11" s="18">
        <f>Forecast!B17+B10</f>
        <v>26124429961.213745</v>
      </c>
    </row>
    <row r="12" spans="1:2" x14ac:dyDescent="0.25">
      <c r="A12" t="s">
        <v>63</v>
      </c>
      <c r="B12" s="18">
        <f>-Assumptions!B30</f>
        <v>14057000000</v>
      </c>
    </row>
    <row r="13" spans="1:2" x14ac:dyDescent="0.25">
      <c r="A13" t="s">
        <v>64</v>
      </c>
      <c r="B13" s="18">
        <f>B11+B12</f>
        <v>40181429961.213745</v>
      </c>
    </row>
    <row r="14" spans="1:2" x14ac:dyDescent="0.25">
      <c r="A14" s="19" t="s">
        <v>65</v>
      </c>
      <c r="B14" s="24">
        <f>B13/Assumptions!B31</f>
        <v>6.613138571628332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795933363.850896</v>
      </c>
    </row>
    <row r="18" spans="1:2" x14ac:dyDescent="0.25">
      <c r="A18" t="s">
        <v>60</v>
      </c>
      <c r="B18" s="18">
        <f>B17*Assumptions!B13</f>
        <v>2387800091.552688</v>
      </c>
    </row>
    <row r="19" spans="1:2" x14ac:dyDescent="0.25">
      <c r="A19" t="s">
        <v>61</v>
      </c>
      <c r="B19" s="18">
        <f>B18/(1+Assumptions!B26)^(5-0.5*Assumptions!B32)</f>
        <v>1699097179.4431787</v>
      </c>
    </row>
    <row r="20" spans="1:2" x14ac:dyDescent="0.25">
      <c r="A20" t="s">
        <v>62</v>
      </c>
      <c r="B20" s="18">
        <f>Forecast!B17+B19</f>
        <v>22280582157.1814</v>
      </c>
    </row>
    <row r="21" spans="1:2" x14ac:dyDescent="0.25">
      <c r="A21" t="s">
        <v>63</v>
      </c>
      <c r="B21" s="18">
        <f>-Assumptions!B30</f>
        <v>14056999999.999996</v>
      </c>
    </row>
    <row r="22" spans="1:2" x14ac:dyDescent="0.25">
      <c r="A22" t="s">
        <v>64</v>
      </c>
      <c r="B22" s="18">
        <f>B20+B21</f>
        <v>36337582157.1814</v>
      </c>
    </row>
    <row r="23" spans="1:2" x14ac:dyDescent="0.25">
      <c r="A23" s="19" t="s">
        <v>65</v>
      </c>
      <c r="B23" s="25">
        <f>B22/Assumptions!B31</f>
        <v>5.980510559114779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293.5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661.3138571628332</v>
      </c>
    </row>
    <row r="29" spans="1:2" x14ac:dyDescent="0.25">
      <c r="A29" s="19" t="s">
        <v>73</v>
      </c>
      <c r="B29" s="12">
        <f>B28/B26-1</f>
        <v>1.2531988319006242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0.058549</v>
      </c>
      <c r="B5" s="31">
        <v>7.189511800652514</v>
      </c>
      <c r="C5" s="31">
        <v>7.196006684407571</v>
      </c>
      <c r="D5" s="31">
        <v>7.2025015681626305</v>
      </c>
      <c r="E5" s="31">
        <v>7.208996451917688</v>
      </c>
      <c r="F5" s="31">
        <v>7.215491335672747</v>
      </c>
    </row>
    <row r="6" spans="1:6" x14ac:dyDescent="0.25">
      <c r="A6" s="30">
        <v>0.068549</v>
      </c>
      <c r="B6" s="31">
        <v>6.86368626952169</v>
      </c>
      <c r="C6" s="31">
        <v>6.869003850334504</v>
      </c>
      <c r="D6" s="31">
        <v>6.874321431147319</v>
      </c>
      <c r="E6" s="31">
        <v>6.879639011960132</v>
      </c>
      <c r="F6" s="31">
        <v>6.884956592772946</v>
      </c>
    </row>
    <row r="7" spans="1:6" x14ac:dyDescent="0.25">
      <c r="A7" s="30">
        <v>0.078549</v>
      </c>
      <c r="B7" s="31">
        <v>6.604242053215939</v>
      </c>
      <c r="C7" s="31">
        <v>6.608692156488229</v>
      </c>
      <c r="D7" s="32">
        <v>6.613142259760516</v>
      </c>
      <c r="E7" s="31">
        <v>6.617592363032804</v>
      </c>
      <c r="F7" s="31">
        <v>6.622042466305093</v>
      </c>
    </row>
    <row r="8" spans="1:6" x14ac:dyDescent="0.25">
      <c r="A8" s="30">
        <v>0.088549</v>
      </c>
      <c r="B8" s="31">
        <v>6.389584881471972</v>
      </c>
      <c r="C8" s="31">
        <v>6.393371840680141</v>
      </c>
      <c r="D8" s="31">
        <v>6.397158799888312</v>
      </c>
      <c r="E8" s="31">
        <v>6.400945759096481</v>
      </c>
      <c r="F8" s="31">
        <v>6.404732718304651</v>
      </c>
    </row>
    <row r="9" spans="1:6" x14ac:dyDescent="0.25">
      <c r="A9" s="30">
        <v>0.098549</v>
      </c>
      <c r="B9" s="31">
        <v>6.2068299985931725</v>
      </c>
      <c r="C9" s="31">
        <v>6.210095505011451</v>
      </c>
      <c r="D9" s="31">
        <v>6.21336101142973</v>
      </c>
      <c r="E9" s="31">
        <v>6.216626517848007</v>
      </c>
      <c r="F9" s="31">
        <v>6.219892024266285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42039000000</v>
      </c>
      <c r="C5" s="18">
        <v>20613000000</v>
      </c>
      <c r="D5" s="18">
        <v>32689000000</v>
      </c>
      <c r="E5" s="8" t="s">
        <v>83</v>
      </c>
    </row>
    <row r="6" spans="1:5" x14ac:dyDescent="0.25">
      <c r="A6" t="s">
        <v>44</v>
      </c>
      <c r="B6" s="18">
        <v>690000000</v>
      </c>
      <c r="C6" s="18">
        <v>238000000</v>
      </c>
      <c r="D6" s="18">
        <v>76000000</v>
      </c>
      <c r="E6" s="8" t="s">
        <v>84</v>
      </c>
    </row>
    <row r="7" spans="1:5" x14ac:dyDescent="0.25">
      <c r="A7" t="s">
        <v>85</v>
      </c>
      <c r="B7" s="18">
        <v>0</v>
      </c>
      <c r="C7" s="18">
        <v>0</v>
      </c>
      <c r="D7" s="18">
        <v>0</v>
      </c>
      <c r="E7" s="8" t="s">
        <v>84</v>
      </c>
    </row>
    <row r="8" spans="1:5" x14ac:dyDescent="0.25">
      <c r="A8" t="s">
        <v>86</v>
      </c>
      <c r="B8" s="18">
        <v>51000000</v>
      </c>
      <c r="C8" s="18">
        <v>95000000</v>
      </c>
      <c r="D8" s="18">
        <v>237000000</v>
      </c>
      <c r="E8" s="8" t="s">
        <v>87</v>
      </c>
    </row>
    <row r="9" spans="1:5" x14ac:dyDescent="0.25">
      <c r="A9" t="s">
        <v>88</v>
      </c>
      <c r="B9" s="18">
        <v>-37617000000</v>
      </c>
      <c r="C9" s="18">
        <v>-4172000000</v>
      </c>
      <c r="D9" s="18">
        <v>-8786000000</v>
      </c>
      <c r="E9" s="8" t="s">
        <v>89</v>
      </c>
    </row>
    <row r="10" spans="1:5" x14ac:dyDescent="0.25">
      <c r="A10" t="s">
        <v>90</v>
      </c>
      <c r="B10" s="18">
        <v>4898000000</v>
      </c>
      <c r="C10" s="18">
        <v>7699000000</v>
      </c>
      <c r="D10" s="18">
        <v>6120000000</v>
      </c>
      <c r="E10" s="8" t="s">
        <v>91</v>
      </c>
    </row>
    <row r="11" spans="1:5" x14ac:dyDescent="0.25">
      <c r="A11" t="s">
        <v>92</v>
      </c>
      <c r="B11" s="18">
        <v>18955000000</v>
      </c>
      <c r="C11" s="18">
        <v>18579000000</v>
      </c>
      <c r="D11" s="18">
        <v>22535000000</v>
      </c>
      <c r="E11" s="8" t="s">
        <v>93</v>
      </c>
    </row>
    <row r="12" spans="1:5" x14ac:dyDescent="0.25">
      <c r="A12" t="s">
        <v>32</v>
      </c>
      <c r="B12" s="34">
        <v>6076000000</v>
      </c>
      <c r="C12" s="34">
        <v>5948000000</v>
      </c>
      <c r="D12" s="34">
        <v>6281000000</v>
      </c>
      <c r="E12" s="8" t="s">
        <v>94</v>
      </c>
    </row>
    <row r="15" spans="1:1" x14ac:dyDescent="0.25">
      <c r="A15" s="19" t="s">
        <v>95</v>
      </c>
    </row>
    <row r="16" ht="54" customHeight="1" spans="1:5" x14ac:dyDescent="0.25">
      <c r="A16" s="35" t="s">
        <v>96</v>
      </c>
      <c r="B16" s="35"/>
      <c r="C16" s="35"/>
      <c r="D16" s="35"/>
      <c r="E16" s="35"/>
    </row>
    <row r="17" ht="22" customHeight="1" spans="1:5" x14ac:dyDescent="0.25">
      <c r="A17" s="35" t="s">
        <v>97</v>
      </c>
      <c r="B17" s="35"/>
      <c r="C17" s="35"/>
      <c r="D17" s="35"/>
      <c r="E17" s="35"/>
    </row>
    <row r="18" ht="22" customHeight="1" spans="1:5" x14ac:dyDescent="0.25">
      <c r="A18" s="35" t="s">
        <v>98</v>
      </c>
      <c r="B18" s="35"/>
      <c r="C18" s="35"/>
      <c r="D18" s="35"/>
      <c r="E18" s="35"/>
    </row>
    <row r="19" ht="22" customHeight="1" spans="1:5" x14ac:dyDescent="0.25">
      <c r="A19" s="35" t="s">
        <v>99</v>
      </c>
      <c r="B19" s="35"/>
      <c r="C19" s="35"/>
      <c r="D19" s="35"/>
      <c r="E19" s="35"/>
    </row>
    <row r="20" ht="86" customHeight="1" spans="1:5" x14ac:dyDescent="0.25">
      <c r="A20" s="35" t="s">
        <v>100</v>
      </c>
      <c r="B20" s="35"/>
      <c r="C20" s="35"/>
      <c r="D20" s="35"/>
      <c r="E20" s="35"/>
    </row>
    <row r="21" ht="54" customHeight="1" spans="1:5" x14ac:dyDescent="0.25">
      <c r="A21" s="35" t="s">
        <v>101</v>
      </c>
      <c r="B21" s="35"/>
      <c r="C21" s="35"/>
      <c r="D21" s="35"/>
      <c r="E21" s="35"/>
    </row>
    <row r="22" ht="22" customHeight="1" spans="1:5" x14ac:dyDescent="0.25">
      <c r="A22" s="35" t="s">
        <v>102</v>
      </c>
      <c r="B22" s="35"/>
      <c r="C22" s="35"/>
      <c r="D22" s="35"/>
      <c r="E22" s="35"/>
    </row>
    <row r="23" ht="38" customHeight="1" spans="1:5" x14ac:dyDescent="0.25">
      <c r="A23" s="35" t="s">
        <v>103</v>
      </c>
      <c r="B23" s="35"/>
      <c r="C23" s="35"/>
      <c r="D23" s="35"/>
      <c r="E23" s="35"/>
    </row>
    <row r="25" spans="1:1" x14ac:dyDescent="0.25">
      <c r="A25" s="36" t="s">
        <v>104</v>
      </c>
    </row>
  </sheetData>
  <mergeCells count="8">
    <mergeCell ref="A16:E16"/>
    <mergeCell ref="A17:E17"/>
    <mergeCell ref="A18:E18"/>
    <mergeCell ref="A19:E19"/>
    <mergeCell ref="A20:E20"/>
    <mergeCell ref="A21:E21"/>
    <mergeCell ref="A22:E22"/>
    <mergeCell ref="A23:E2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2026-09-19T00:07:45Z</dcterms:modified>
</cp:coreProperties>
</file>