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<sst xmlns="http://schemas.openxmlformats.org/spreadsheetml/2006/main" count="111" uniqueCount="99">
  <si>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Labcorp Holdings Inc. (LH)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</si>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</sst>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0.05552020379451106</v>
      </c>
    </row>
    <row r="7" spans="1:2" x14ac:dyDescent="0.25">
      <c r="A7" t="s">
        <v>5</v>
      </c>
      <c r="B7" s="6">
        <v>0.10906065497681286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0.04775846528159071</v>
      </c>
    </row>
    <row r="10" spans="1:2" x14ac:dyDescent="0.25">
      <c r="A10" t="s">
        <v>8</v>
      </c>
      <c r="B10" s="6">
        <v>0.03557127962735121</v>
      </c>
    </row>
    <row r="11" spans="1:2" x14ac:dyDescent="0.25">
      <c r="A11" t="s">
        <v>9</v>
      </c>
      <c r="B11" s="6">
        <v>0.5580186677980483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14.564820243025531</v>
      </c>
    </row>
    <row r="14" spans="1:3" x14ac:dyDescent="0.25">
      <c r="A14" t="s">
        <v>12</v>
      </c>
      <c r="B14" s="6">
        <v>0.08745349218903699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0.90017</v>
      </c>
      <c r="C19" s="8" t="s">
        <v>19</v>
      </c>
    </row>
    <row r="20" spans="1:2" x14ac:dyDescent="0.25">
      <c r="A20" t="s">
        <v>20</v>
      </c>
      <c r="B20" s="10">
        <f>B17+B19*B18</f>
        <v>0.09948935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26009579520</v>
      </c>
    </row>
    <row r="23" spans="1:2" x14ac:dyDescent="0.25">
      <c r="A23" t="s">
        <v>24</v>
      </c>
      <c r="B23" s="11">
        <v>6526000000</v>
      </c>
    </row>
    <row r="24" spans="1:2" x14ac:dyDescent="0.25">
      <c r="A24" t="s">
        <v>25</v>
      </c>
      <c r="B24" s="10">
        <f>B22/(B22+B23)</f>
        <v>0.7994195863027922</v>
      </c>
    </row>
    <row r="25" spans="1:2" x14ac:dyDescent="0.25">
      <c r="A25" t="s">
        <v>26</v>
      </c>
      <c r="B25" s="10">
        <f>1-B24</f>
        <v>0.2005804136972078</v>
      </c>
    </row>
    <row r="26" spans="1:2" x14ac:dyDescent="0.25">
      <c r="A26" t="s">
        <v>27</v>
      </c>
      <c r="B26" s="12">
        <f>B24*B20+B25*B21*(1-B8)</f>
        <v>0.08745349218903699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13951700000</v>
      </c>
      <c r="C29" s="8" t="s">
        <v>30</v>
      </c>
    </row>
    <row r="30" spans="1:2" x14ac:dyDescent="0.25">
      <c r="A30" t="s">
        <v>31</v>
      </c>
      <c r="B30" s="11">
        <v>5993700000</v>
      </c>
    </row>
    <row r="31" spans="1:2" x14ac:dyDescent="0.25">
      <c r="A31" t="s">
        <v>32</v>
      </c>
      <c r="B31" s="13">
        <v>83800000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0.05552020379451106</v>
      </c>
      <c r="C5" s="10">
        <f>Assumptions!B6</f>
        <v>0.05552020379451106</v>
      </c>
      <c r="D5" s="10">
        <f>Assumptions!B6</f>
        <v>0.05552020379451106</v>
      </c>
      <c r="E5" s="10">
        <f>Assumptions!B6</f>
        <v>0.05552020379451106</v>
      </c>
      <c r="F5" s="10">
        <f>Assumptions!B6</f>
        <v>0.05552020379451106</v>
      </c>
    </row>
    <row r="6" spans="1:6" x14ac:dyDescent="0.25">
      <c r="A6" t="s">
        <v>43</v>
      </c>
      <c r="B6" s="18">
        <f>Assumptions!B29*(1+B5)</f>
        <v>14726301227.27988</v>
      </c>
      <c r="C6" s="18">
        <f>B6*(1+C5)</f>
        <v>15543908472.557817</v>
      </c>
      <c r="D6" s="18">
        <f>C6*(1+D5)</f>
        <v>16406909438.717455</v>
      </c>
      <c r="E6" s="18">
        <f>D6*(1+E5)</f>
        <v>17317824394.393135</v>
      </c>
      <c r="F6" s="18">
        <f>E6*(1+F5)</f>
        <v>18279313534.047398</v>
      </c>
    </row>
    <row r="7" spans="1:6" x14ac:dyDescent="0.25">
      <c r="A7" t="s">
        <v>5</v>
      </c>
      <c r="B7" s="10">
        <f>Assumptions!B7</f>
        <v>0.10906065497681286</v>
      </c>
      <c r="C7" s="10">
        <f>Assumptions!B7</f>
        <v>0.10906065497681286</v>
      </c>
      <c r="D7" s="10">
        <f>Assumptions!B7</f>
        <v>0.10906065497681286</v>
      </c>
      <c r="E7" s="10">
        <f>Assumptions!B7</f>
        <v>0.10906065497681286</v>
      </c>
      <c r="F7" s="10">
        <f>Assumptions!B7</f>
        <v>0.10906065497681286</v>
      </c>
    </row>
    <row r="8" spans="1:6" x14ac:dyDescent="0.25">
      <c r="A8" t="s">
        <v>44</v>
      </c>
      <c r="B8" s="18">
        <f>B6*B7</f>
        <v>1606060057.232987</v>
      </c>
      <c r="C8" s="18">
        <f>C6*C7</f>
        <v>1695228838.9167862</v>
      </c>
      <c r="D8" s="18">
        <f>D6*D7</f>
        <v>1789348289.5317786</v>
      </c>
      <c r="E8" s="18">
        <f>E6*E7</f>
        <v>1888693271.2259429</v>
      </c>
      <c r="F8" s="18">
        <f>F6*F7</f>
        <v>1993553906.5497289</v>
      </c>
    </row>
    <row r="9" spans="1:6" x14ac:dyDescent="0.25">
      <c r="A9" t="s">
        <v>45</v>
      </c>
      <c r="B9" s="18">
        <f>B8*(1-Assumptions!B8)</f>
        <v>1268787445.2140598</v>
      </c>
      <c r="C9" s="18">
        <f>C8*(1-Assumptions!B8)</f>
        <v>1339230782.7442613</v>
      </c>
      <c r="D9" s="18">
        <f>D8*(1-Assumptions!B8)</f>
        <v>1413585148.7301052</v>
      </c>
      <c r="E9" s="18">
        <f>E8*(1-Assumptions!B8)</f>
        <v>1492067684.2684948</v>
      </c>
      <c r="F9" s="18">
        <f>F8*(1-Assumptions!B8)</f>
        <v>1574907586.174286</v>
      </c>
    </row>
    <row r="10" spans="1:6" x14ac:dyDescent="0.25">
      <c r="A10" t="s">
        <v>46</v>
      </c>
      <c r="B10" s="18">
        <f>B6*Assumptions!B9</f>
        <v>703305545.8892928</v>
      </c>
      <c r="C10" s="18">
        <f>C6*Assumptions!B9</f>
        <v>742353213.1268762</v>
      </c>
      <c r="D10" s="18">
        <f>D6*Assumptions!B9</f>
        <v>783568814.8071904</v>
      </c>
      <c r="E10" s="18">
        <f>E6*Assumptions!B9</f>
        <v>827072715.0923092</v>
      </c>
      <c r="F10" s="18">
        <f>F6*Assumptions!B9</f>
        <v>872991960.7871138</v>
      </c>
    </row>
    <row r="11" spans="1:6" x14ac:dyDescent="0.25">
      <c r="A11" t="s">
        <v>47</v>
      </c>
      <c r="B11" s="18">
        <f>-B6*Assumptions!B10</f>
        <v>-523833378.83217794</v>
      </c>
      <c r="C11" s="18">
        <f>-C6*Assumptions!B10</f>
        <v>-552916714.7793077</v>
      </c>
      <c r="D11" s="18">
        <f>-D6*Assumptions!B10</f>
        <v>-583614763.4652464</v>
      </c>
      <c r="E11" s="18">
        <f>-E6*Assumptions!B10</f>
        <v>-616017174.0703223</v>
      </c>
      <c r="F11" s="18">
        <f>-F6*Assumptions!B10</f>
        <v>-650218573.1156255</v>
      </c>
    </row>
    <row r="12" spans="1:6" x14ac:dyDescent="0.25">
      <c r="A12" t="s">
        <v>48</v>
      </c>
      <c r="B12" s="18">
        <f>-(B6-Assumptions!B29)*Assumptions!B11</f>
        <v>-432241944.92145216</v>
      </c>
      <c r="C12" s="18">
        <f>-(C6-B6)*Assumptions!B11</f>
        <v>-456240105.7920265</v>
      </c>
      <c r="D12" s="18">
        <f>-(D6-C6)*Assumptions!B11</f>
        <v>-481570649.44482946</v>
      </c>
      <c r="E12" s="18">
        <f>-(E6-D6)*Assumptions!B11</f>
        <v>-508307550.04346126</v>
      </c>
      <c r="F12" s="18">
        <f>-(F6-E6)*Assumptions!B11</f>
        <v>-536528888.81216323</v>
      </c>
    </row>
    <row r="13" spans="1:6" x14ac:dyDescent="0.25">
      <c r="A13" s="19" t="s">
        <v>49</v>
      </c>
      <c r="B13" s="20">
        <f>B9+B10+B11+B12</f>
        <v>1016017667.3497225</v>
      </c>
      <c r="C13" s="20">
        <f>C9+C10+C11+C12</f>
        <v>1072427175.2998033</v>
      </c>
      <c r="D13" s="20">
        <f>D9+D10+D11+D12</f>
        <v>1131968550.6272194</v>
      </c>
      <c r="E13" s="20">
        <f>E9+E10+E11+E12</f>
        <v>1194815675.2470205</v>
      </c>
      <c r="F13" s="20">
        <f>F9+F10+F11+F12</f>
        <v>1261152085.0336108</v>
      </c>
    </row>
    <row r="14" spans="1:6" x14ac:dyDescent="0.25">
      <c r="A14" t="s">
        <v>50</v>
      </c>
      <c r="B14" s="21">
        <f>1/(1+Assumptions!$B$26)^(1-0.5*Assumptions!$B$32)</f>
        <v>0.9589471082616501</v>
      </c>
      <c r="C14" s="21">
        <f>1/(1+Assumptions!$B$26)^(2-0.5*Assumptions!$B$32)</f>
        <v>0.8818281564679106</v>
      </c>
      <c r="D14" s="21">
        <f>1/(1+Assumptions!$B$26)^(3-0.5*Assumptions!$B$32)</f>
        <v>0.8109111449840453</v>
      </c>
      <c r="E14" s="21">
        <f>1/(1+Assumptions!$B$26)^(4-0.5*Assumptions!$B$32)</f>
        <v>0.7456973110194223</v>
      </c>
      <c r="F14" s="21">
        <f>1/(1+Assumptions!$B$26)^(5-0.5*Assumptions!$B$32)</f>
        <v>0.6857280025082619</v>
      </c>
    </row>
    <row r="15" spans="1:6" x14ac:dyDescent="0.25">
      <c r="A15" s="19" t="s">
        <v>51</v>
      </c>
      <c r="B15" s="20">
        <f>B13*B14</f>
        <v>974307204.0477636</v>
      </c>
      <c r="C15" s="20">
        <f>C13*C14</f>
        <v>945696478.9407142</v>
      </c>
      <c r="D15" s="20">
        <f>D13*D14</f>
        <v>917925913.4750488</v>
      </c>
      <c r="E15" s="20">
        <f>E13*E14</f>
        <v>890970836.1955584</v>
      </c>
      <c r="F15" s="20">
        <f>F13*F14</f>
        <v>864807300.1292276</v>
      </c>
    </row>
    <row r="17" spans="1:2" x14ac:dyDescent="0.25">
      <c r="A17" s="22" t="s">
        <v>52</v>
      </c>
      <c r="B17" s="23">
        <f>SUM(B15:F15)</f>
        <v>4593707732.788313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1261152085.0336108</v>
      </c>
    </row>
    <row r="5" spans="1:2" x14ac:dyDescent="0.25">
      <c r="A5" t="s">
        <v>56</v>
      </c>
      <c r="B5" s="18">
        <f>IF(Assumptions!$B$33=0,B4,B4-Forecast!F11-Forecast!F10-Forecast!F12)</f>
        <v>1842675335.100397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0.28586622871458023</v>
      </c>
    </row>
    <row r="7" spans="1:2" x14ac:dyDescent="0.25">
      <c r="A7" t="s">
        <v>58</v>
      </c>
      <c r="B7" s="18">
        <f>-MAX(Forecast!F9,0)*B6</f>
        <v>-526758648.7905259</v>
      </c>
    </row>
    <row r="8" spans="1:2" x14ac:dyDescent="0.25">
      <c r="A8" t="s">
        <v>59</v>
      </c>
      <c r="B8" s="18">
        <f>IF(OR(Assumptions!$B$33=0,Assumptions!B12&lt;=0),B5,MAX(B5+B7,0))</f>
        <v>1315916686.3098712</v>
      </c>
    </row>
    <row r="9" spans="1:2" x14ac:dyDescent="0.25">
      <c r="A9" t="s">
        <v>60</v>
      </c>
      <c r="B9" s="18">
        <f>B8*(1+Assumptions!B12)/(Assumptions!B26-Assumptions!B12)</f>
        <v>21597104600.411552</v>
      </c>
    </row>
    <row r="10" spans="1:2" x14ac:dyDescent="0.25">
      <c r="A10" t="s">
        <v>61</v>
      </c>
      <c r="B10" s="18">
        <f>B9/(1+Assumptions!B26)^(5-0.5*Assumptions!B32)</f>
        <v>14809739397.60221</v>
      </c>
    </row>
    <row r="11" spans="1:2" x14ac:dyDescent="0.25">
      <c r="A11" t="s">
        <v>62</v>
      </c>
      <c r="B11" s="18">
        <f>Forecast!B17+B10</f>
        <v>19403447130.390522</v>
      </c>
    </row>
    <row r="12" spans="1:2" x14ac:dyDescent="0.25">
      <c r="A12" t="s">
        <v>63</v>
      </c>
      <c r="B12" s="18">
        <f>-Assumptions!B30</f>
        <v>-5993700000</v>
      </c>
    </row>
    <row r="13" spans="1:2" x14ac:dyDescent="0.25">
      <c r="A13" t="s">
        <v>64</v>
      </c>
      <c r="B13" s="18">
        <f>B11+B12</f>
        <v>13409747130.390522</v>
      </c>
    </row>
    <row r="14" spans="1:2" x14ac:dyDescent="0.25">
      <c r="A14" s="19" t="s">
        <v>65</v>
      </c>
      <c r="B14" s="24">
        <f>B13/Assumptions!B31</f>
        <v>160.02084881134274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2866545867.3368425</v>
      </c>
    </row>
    <row r="18" spans="1:2" x14ac:dyDescent="0.25">
      <c r="A18" t="s">
        <v>60</v>
      </c>
      <c r="B18" s="18">
        <f>B17*Assumptions!B13</f>
        <v>41750725276.14883</v>
      </c>
    </row>
    <row r="19" spans="1:2" x14ac:dyDescent="0.25">
      <c r="A19" t="s">
        <v>61</v>
      </c>
      <c r="B19" s="18">
        <f>B18/(1+Assumptions!B26)^(5-0.5*Assumptions!B32)</f>
        <v>28629641446.88474</v>
      </c>
    </row>
    <row r="20" spans="1:2" x14ac:dyDescent="0.25">
      <c r="A20" t="s">
        <v>62</v>
      </c>
      <c r="B20" s="18">
        <f>Forecast!B17+B19</f>
        <v>33223349179.67305</v>
      </c>
    </row>
    <row r="21" spans="1:2" x14ac:dyDescent="0.25">
      <c r="A21" t="s">
        <v>63</v>
      </c>
      <c r="B21" s="18">
        <f>-Assumptions!B30</f>
        <v>-5993700000</v>
      </c>
    </row>
    <row r="22" spans="1:2" x14ac:dyDescent="0.25">
      <c r="A22" t="s">
        <v>64</v>
      </c>
      <c r="B22" s="18">
        <f>B20+B21</f>
        <v>27229649179.67305</v>
      </c>
    </row>
    <row r="23" spans="1:2" x14ac:dyDescent="0.25">
      <c r="A23" s="19" t="s">
        <v>65</v>
      </c>
      <c r="B23" s="25">
        <f>B22/Assumptions!B31</f>
        <v>324.93614772879533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320.71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160.02084881134274</v>
      </c>
    </row>
    <row r="29" spans="1:2" x14ac:dyDescent="0.25">
      <c r="A29" s="19" t="s">
        <v>73</v>
      </c>
      <c r="B29" s="12">
        <f>B28/B26-1</f>
        <v>-0.5010419107251325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0.067453</v>
      </c>
      <c r="B5" s="31">
        <v>240.85003566720613</v>
      </c>
      <c r="C5" s="31">
        <v>246.07512229065733</v>
      </c>
      <c r="D5" s="31">
        <v>252.2786069989882</v>
      </c>
      <c r="E5" s="31">
        <v>259.8523401452603</v>
      </c>
      <c r="F5" s="31">
        <v>269.4296599900075</v>
      </c>
    </row>
    <row r="6" spans="1:6" x14ac:dyDescent="0.25">
      <c r="A6" s="30">
        <v>0.077453</v>
      </c>
      <c r="B6" s="31">
        <v>190.53554427600105</v>
      </c>
      <c r="C6" s="31">
        <v>191.550259224085</v>
      </c>
      <c r="D6" s="31">
        <v>192.56497417216892</v>
      </c>
      <c r="E6" s="31">
        <v>193.57968912025288</v>
      </c>
      <c r="F6" s="31">
        <v>194.59440406833676</v>
      </c>
    </row>
    <row r="7" spans="1:6" x14ac:dyDescent="0.25">
      <c r="A7" s="30">
        <v>0.087453</v>
      </c>
      <c r="B7" s="31">
        <v>158.2980829115157</v>
      </c>
      <c r="C7" s="31">
        <v>159.16017342383222</v>
      </c>
      <c r="D7" s="32">
        <v>160.0222639361487</v>
      </c>
      <c r="E7" s="31">
        <v>160.88435444846533</v>
      </c>
      <c r="F7" s="31">
        <v>161.74644496078182</v>
      </c>
    </row>
    <row r="8" spans="1:6" x14ac:dyDescent="0.25">
      <c r="A8" s="30">
        <v>0.097453</v>
      </c>
      <c r="B8" s="31">
        <v>132.79611793489093</v>
      </c>
      <c r="C8" s="31">
        <v>133.53852639161354</v>
      </c>
      <c r="D8" s="31">
        <v>134.2809348483361</v>
      </c>
      <c r="E8" s="31">
        <v>135.02334330505866</v>
      </c>
      <c r="F8" s="31">
        <v>135.76575176178125</v>
      </c>
    </row>
    <row r="9" spans="1:6" x14ac:dyDescent="0.25">
      <c r="A9" s="30">
        <v>0.107453</v>
      </c>
      <c r="B9" s="31">
        <v>112.14298149481182</v>
      </c>
      <c r="C9" s="31">
        <v>112.78936817045084</v>
      </c>
      <c r="D9" s="31">
        <v>113.43575484608986</v>
      </c>
      <c r="E9" s="31">
        <v>114.0821415217289</v>
      </c>
      <c r="F9" s="31">
        <v>114.72852819736788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13951700000</v>
      </c>
      <c r="C5" s="18">
        <v>13008900000</v>
      </c>
      <c r="D5" s="18">
        <v>12161600000</v>
      </c>
      <c r="E5" s="18">
        <v>11863900000</v>
      </c>
      <c r="F5" s="8" t="s">
        <v>84</v>
      </c>
    </row>
    <row r="6" spans="1:6" x14ac:dyDescent="0.25">
      <c r="A6" t="s">
        <v>44</v>
      </c>
      <c r="B6" s="18">
        <v>1516200000</v>
      </c>
      <c r="C6" s="18">
        <v>1138000000</v>
      </c>
      <c r="D6" s="18">
        <v>1123700000</v>
      </c>
      <c r="E6" s="18">
        <v>1752200000</v>
      </c>
      <c r="F6" s="8" t="s">
        <v>85</v>
      </c>
    </row>
    <row r="7" spans="1:6" x14ac:dyDescent="0.25">
      <c r="A7" t="s">
        <v>86</v>
      </c>
      <c r="B7" s="18">
        <v>681100000</v>
      </c>
      <c r="C7" s="18">
        <v>643500000</v>
      </c>
      <c r="D7" s="18">
        <v>577300000</v>
      </c>
      <c r="E7" s="18">
        <v>537200000</v>
      </c>
      <c r="F7" s="8" t="s">
        <v>87</v>
      </c>
    </row>
    <row r="8" spans="1:6" x14ac:dyDescent="0.25">
      <c r="A8" t="s">
        <v>88</v>
      </c>
      <c r="B8" s="18">
        <v>434500000</v>
      </c>
      <c r="C8" s="18">
        <v>489900000</v>
      </c>
      <c r="D8" s="18">
        <v>453600000</v>
      </c>
      <c r="E8" s="18">
        <v>429300000</v>
      </c>
      <c r="F8" s="8" t="s">
        <v>89</v>
      </c>
    </row>
    <row r="9" spans="1:6" x14ac:dyDescent="0.25">
      <c r="A9" t="s">
        <v>90</v>
      </c>
      <c r="B9" s="18">
        <v>526100000</v>
      </c>
      <c r="C9" s="18">
        <v>154100000</v>
      </c>
      <c r="D9" s="18">
        <v>361900000</v>
      </c>
      <c r="E9" s="18">
        <v>376200000</v>
      </c>
      <c r="F9" s="8" t="s">
        <v>91</v>
      </c>
    </row>
    <row r="10" spans="1:6" x14ac:dyDescent="0.25">
      <c r="A10" t="s">
        <v>92</v>
      </c>
      <c r="B10" s="18">
        <v>6526000000</v>
      </c>
      <c r="C10" s="18">
        <v>7272800000</v>
      </c>
      <c r="D10" s="18">
        <v>5954200000</v>
      </c>
      <c r="E10" s="18">
        <v>6246400000</v>
      </c>
      <c r="F10" s="8" t="s">
        <v>93</v>
      </c>
    </row>
    <row r="11" spans="1:6" x14ac:dyDescent="0.25">
      <c r="A11" t="s">
        <v>94</v>
      </c>
      <c r="B11" s="18">
        <v>532300000</v>
      </c>
      <c r="C11" s="18">
        <v>1518700000</v>
      </c>
      <c r="D11" s="18">
        <v>536800000</v>
      </c>
      <c r="E11" s="18">
        <v>320600000</v>
      </c>
      <c r="F11" s="8" t="s">
        <v>95</v>
      </c>
    </row>
    <row r="12" spans="1:6" x14ac:dyDescent="0.25">
      <c r="A12" t="s">
        <v>32</v>
      </c>
      <c r="B12" s="34">
        <v>83800000</v>
      </c>
      <c r="C12" s="34">
        <v>84400000</v>
      </c>
      <c r="D12" s="34">
        <v>87600000</v>
      </c>
      <c r="E12" s="34">
        <v>91600000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2026-09-19T00:07:04Z</dcterms:modified>
</cp:coreProperties>
</file>