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<sst xmlns="http://schemas.openxmlformats.org/spreadsheetml/2006/main" count="113" uniqueCount="101">
  <si>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Lifco AB (publ) (LIFCO-B.ST)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</si>
  <si>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</si>
  <si>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</si>
  <si>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</si>
  <si>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</si>
  <si>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</si>
  <si>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</si>
  <si>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</si>
  <si>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</si>
  <si>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</si>
  <si>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</si>
  <si>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</si>
  <si>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</si>
  <si>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</si>
  <si>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</si>
  <si>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</si>
  <si>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</si>
  <si>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</si>
  <si>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</si>
  <si>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</si>
  <si>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</si>
  <si>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</si>
  <si>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</si>
  <si>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</si>
  <si>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</si>
  <si>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</si>
  <si>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</si>
  <si>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</si>
  <si>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</si>
  <si>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</si>
  <si>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</si>
  <si>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</si>
  <si>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</si>
  <si>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</si>
  <si>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</si>
  <si>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</si>
  <si>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</si>
  <si>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</si>
  <si>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</si>
  <si>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</si>
  <si>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</si>
  <si>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</si>
  <si>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</si>
  <si>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</si>
  <si>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</si>
  <si>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</si>
  <si>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</si>
  <si>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</si>
  <si>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</si>
  <si>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</si>
  <si>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</si>
  <si>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</si>
  <si>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</si>
  <si>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</si>
  <si>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</si>
  <si>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</si>
  <si>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</si>
  <si>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</si>
  <si>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</si>
  <si>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</si>
  <si>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</si>
  <si>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</si>
  <si>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</si>
  <si>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</si>
  <si>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</si>
  <si>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</si>
  <si>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</si>
  <si>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</si>
  <si>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</si>
  <si>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</si>
  <si>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</si>
  <si>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</si>
  <si>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</si>
  <si>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</si>
  <si>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</si>
  <si>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</si>
  <si>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</si>
  <si>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</si>
  <si>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</si>
  <si>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</si>
  <si>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</si>
  <si>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</si>
  <si>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</si>
  <si>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</si>
  <si>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</si>
  <si>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</si>
  <si>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</si>
  <si>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</si>
  <si>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</si>
  <si>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</si>
  <si>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</si>
  <si>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</si>
  <si>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</si>
  <si>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</si>
  <si>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</si>
  <si>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</si>
  <si>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</si>
  <si>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</si>
  <si>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</si>
  <si>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Current EV/EBITDA of 21.1x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</si>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</sst>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0.09441511445039286</v>
      </c>
    </row>
    <row r="7" spans="1:2" x14ac:dyDescent="0.25">
      <c r="A7" t="s">
        <v>5</v>
      </c>
      <c r="B7" s="6">
        <v>0.18703576760327542</v>
      </c>
    </row>
    <row r="8" spans="1:2" x14ac:dyDescent="0.25">
      <c r="A8" t="s">
        <v>6</v>
      </c>
      <c r="B8" s="6">
        <v>0.2441875482116741</v>
      </c>
    </row>
    <row r="9" spans="1:2" x14ac:dyDescent="0.25">
      <c r="A9" t="s">
        <v>7</v>
      </c>
      <c r="B9" s="6">
        <v>0.06104280518449216</v>
      </c>
    </row>
    <row r="10" spans="1:2" x14ac:dyDescent="0.25">
      <c r="A10" t="s">
        <v>8</v>
      </c>
      <c r="B10" s="6">
        <v>0.018877266348000847</v>
      </c>
    </row>
    <row r="11" spans="1:2" x14ac:dyDescent="0.25">
      <c r="A11" t="s">
        <v>9</v>
      </c>
      <c r="B11" s="6">
        <v>-0.041627246925260174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0.14088740438555503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1.1078700000000001</v>
      </c>
      <c r="C19" s="8" t="s">
        <v>19</v>
      </c>
    </row>
    <row r="20" spans="1:2" x14ac:dyDescent="0.25">
      <c r="A20" t="s">
        <v>20</v>
      </c>
      <c r="B20" s="10">
        <f>B17+B19*B18</f>
        <v>0.11401155000000002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139262722048</v>
      </c>
    </row>
    <row r="23" spans="1:2" x14ac:dyDescent="0.25">
      <c r="A23" t="s">
        <v>24</v>
      </c>
      <c r="B23" s="11">
        <v>10964000000</v>
      </c>
    </row>
    <row r="24" spans="1:2" x14ac:dyDescent="0.25">
      <c r="A24" t="s">
        <v>25</v>
      </c>
      <c r="B24" s="10">
        <f>B22/(B22+B23)</f>
        <v>0.9270169790665018</v>
      </c>
    </row>
    <row r="25" spans="1:2" x14ac:dyDescent="0.25">
      <c r="A25" t="s">
        <v>26</v>
      </c>
      <c r="B25" s="10">
        <f>1-B24</f>
        <v>0.07298302093349818</v>
      </c>
    </row>
    <row r="26" spans="1:2" x14ac:dyDescent="0.25">
      <c r="A26" t="s">
        <v>27</v>
      </c>
      <c r="B26" s="12">
        <f>B24*B20+B25*B21*(1-B8)</f>
        <v>0.10800742465129741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28251000000</v>
      </c>
      <c r="C29" s="8" t="s">
        <v>30</v>
      </c>
    </row>
    <row r="30" spans="1:2" x14ac:dyDescent="0.25">
      <c r="A30" t="s">
        <v>31</v>
      </c>
      <c r="B30" s="11">
        <v>9086000000</v>
      </c>
    </row>
    <row r="31" spans="1:2" x14ac:dyDescent="0.25">
      <c r="A31" t="s">
        <v>32</v>
      </c>
      <c r="B31" s="13">
        <v>454216300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0.09441511445039286</v>
      </c>
      <c r="C5" s="10">
        <f>Assumptions!B6</f>
        <v>0.09441511445039286</v>
      </c>
      <c r="D5" s="10">
        <f>Assumptions!B6</f>
        <v>0.09441511445039286</v>
      </c>
      <c r="E5" s="10">
        <f>Assumptions!B6</f>
        <v>0.09441511445039286</v>
      </c>
      <c r="F5" s="10">
        <f>Assumptions!B6</f>
        <v>0.09441511445039286</v>
      </c>
    </row>
    <row r="6" spans="1:6" x14ac:dyDescent="0.25">
      <c r="A6" t="s">
        <v>43</v>
      </c>
      <c r="B6" s="18">
        <f>Assumptions!B29*(1+B5)</f>
        <v>30918321398.338047</v>
      </c>
      <c r="C6" s="18">
        <f>B6*(1+C5)</f>
        <v>33837478251.776165</v>
      </c>
      <c r="D6" s="18">
        <f>C6*(1+D5)</f>
        <v>37032247633.63029</v>
      </c>
      <c r="E6" s="18">
        <f>D6*(1+E5)</f>
        <v>40528651532.31478</v>
      </c>
      <c r="F6" s="18">
        <f>E6*(1+F5)</f>
        <v>44355168805.25837</v>
      </c>
    </row>
    <row r="7" spans="1:6" x14ac:dyDescent="0.25">
      <c r="A7" t="s">
        <v>5</v>
      </c>
      <c r="B7" s="10">
        <f>Assumptions!B7</f>
        <v>0.18703576760327542</v>
      </c>
      <c r="C7" s="10">
        <f>Assumptions!B7</f>
        <v>0.18703576760327542</v>
      </c>
      <c r="D7" s="10">
        <f>Assumptions!B7</f>
        <v>0.18703576760327542</v>
      </c>
      <c r="E7" s="10">
        <f>Assumptions!B7</f>
        <v>0.18703576760327542</v>
      </c>
      <c r="F7" s="10">
        <f>Assumptions!B7</f>
        <v>0.18703576760327542</v>
      </c>
    </row>
    <row r="8" spans="1:6" x14ac:dyDescent="0.25">
      <c r="A8" t="s">
        <v>44</v>
      </c>
      <c r="B8" s="18">
        <f>B6*B7</f>
        <v>5782831975.742932</v>
      </c>
      <c r="C8" s="18">
        <f>C6*C7</f>
        <v>6328818718.580093</v>
      </c>
      <c r="D8" s="18">
        <f>D6*D7</f>
        <v>6926354862.23062</v>
      </c>
      <c r="E8" s="18">
        <f>E6*E7</f>
        <v>7580307449.27216</v>
      </c>
      <c r="F8" s="18">
        <f>F6*F7</f>
        <v>8296003044.664356</v>
      </c>
    </row>
    <row r="9" spans="1:6" x14ac:dyDescent="0.25">
      <c r="A9" t="s">
        <v>45</v>
      </c>
      <c r="B9" s="18">
        <f>B8*(1-Assumptions!B8)</f>
        <v>4370736413.866195</v>
      </c>
      <c r="C9" s="18">
        <f>C8*(1-Assumptions!B8)</f>
        <v>4783399992.613872</v>
      </c>
      <c r="D9" s="18">
        <f>D8*(1-Assumptions!B8)</f>
        <v>5235025250.378517</v>
      </c>
      <c r="E9" s="18">
        <f>E8*(1-Assumptions!B8)</f>
        <v>5729290758.543702</v>
      </c>
      <c r="F9" s="18">
        <f>F8*(1-Assumptions!B8)</f>
        <v>6270222401.231184</v>
      </c>
    </row>
    <row r="10" spans="1:6" x14ac:dyDescent="0.25">
      <c r="A10" t="s">
        <v>46</v>
      </c>
      <c r="B10" s="18">
        <f>B6*Assumptions!B9</f>
        <v>1887341069.7502646</v>
      </c>
      <c r="C10" s="18">
        <f>C6*Assumptions!B9</f>
        <v>2065534592.857663</v>
      </c>
      <c r="D10" s="18">
        <f>D6*Assumptions!B9</f>
        <v>2260552277.8435645</v>
      </c>
      <c r="E10" s="18">
        <f>E6*Assumptions!B9</f>
        <v>2473982579.877261</v>
      </c>
      <c r="F10" s="18">
        <f>F6*Assumptions!B9</f>
        <v>2707563928.304651</v>
      </c>
    </row>
    <row r="11" spans="1:6" x14ac:dyDescent="0.25">
      <c r="A11" t="s">
        <v>47</v>
      </c>
      <c r="B11" s="18">
        <f>-B6*Assumptions!B10</f>
        <v>-583653388.0695213</v>
      </c>
      <c r="C11" s="18">
        <f>-C6*Assumptions!B10</f>
        <v>-638759089.5034647</v>
      </c>
      <c r="D11" s="18">
        <f>-D6*Assumptions!B10</f>
        <v>-699067602.045163</v>
      </c>
      <c r="E11" s="18">
        <f>-E6*Assumptions!B10</f>
        <v>-765070149.7008188</v>
      </c>
      <c r="F11" s="18">
        <f>-F6*Assumptions!B10</f>
        <v>-837304335.4474008</v>
      </c>
    </row>
    <row r="12" spans="1:6" x14ac:dyDescent="0.25">
      <c r="A12" t="s">
        <v>48</v>
      </c>
      <c r="B12" s="18">
        <f>-(B6-Assumptions!B29)*Assumptions!B11</f>
        <v>111033246.47764814</v>
      </c>
      <c r="C12" s="18">
        <f>-(C6-B6)*Assumptions!B11</f>
        <v>121516463.15163407</v>
      </c>
      <c r="D12" s="18">
        <f>-(D6-C6)*Assumptions!B11</f>
        <v>132989453.92770235</v>
      </c>
      <c r="E12" s="18">
        <f>-(E6-D6)*Assumptions!B11</f>
        <v>145545668.44098178</v>
      </c>
      <c r="F12" s="18">
        <f>-(F6-E6)*Assumptions!B11</f>
        <v>159287379.38459593</v>
      </c>
    </row>
    <row r="13" spans="1:6" x14ac:dyDescent="0.25">
      <c r="A13" s="19" t="s">
        <v>49</v>
      </c>
      <c r="B13" s="20">
        <f>B9+B10+B11+B12</f>
        <v>5785457342.024586</v>
      </c>
      <c r="C13" s="20">
        <f>C9+C10+C11+C12</f>
        <v>6331691959.119704</v>
      </c>
      <c r="D13" s="20">
        <f>D9+D10+D11+D12</f>
        <v>6929499380.104621</v>
      </c>
      <c r="E13" s="20">
        <f>E9+E10+E11+E12</f>
        <v>7583748857.161126</v>
      </c>
      <c r="F13" s="20">
        <f>F9+F10+F11+F12</f>
        <v>8299769373.47303</v>
      </c>
    </row>
    <row r="14" spans="1:6" x14ac:dyDescent="0.25">
      <c r="A14" t="s">
        <v>50</v>
      </c>
      <c r="B14" s="21">
        <f>1/(1+Assumptions!$B$26)^(1-0.5*Assumptions!$B$32)</f>
        <v>0.9500110673381928</v>
      </c>
      <c r="C14" s="21">
        <f>1/(1+Assumptions!$B$26)^(2-0.5*Assumptions!$B$32)</f>
        <v>0.8574049651672435</v>
      </c>
      <c r="D14" s="21">
        <f>1/(1+Assumptions!$B$26)^(3-0.5*Assumptions!$B$32)</f>
        <v>0.773826010630821</v>
      </c>
      <c r="E14" s="21">
        <f>1/(1+Assumptions!$B$26)^(4-0.5*Assumptions!$B$32)</f>
        <v>0.6983942466580068</v>
      </c>
      <c r="F14" s="21">
        <f>1/(1+Assumptions!$B$26)^(5-0.5*Assumptions!$B$32)</f>
        <v>0.630315493488502</v>
      </c>
    </row>
    <row r="15" spans="1:6" x14ac:dyDescent="0.25">
      <c r="A15" s="19" t="s">
        <v>51</v>
      </c>
      <c r="B15" s="20">
        <f>B13*B14</f>
        <v>5496248504.536361</v>
      </c>
      <c r="C15" s="20">
        <f>C13*C14</f>
        <v>5428824123.658746</v>
      </c>
      <c r="D15" s="20">
        <f>D13*D14</f>
        <v>5362226860.975106</v>
      </c>
      <c r="E15" s="20">
        <f>E13*E14</f>
        <v>5296446569.940564</v>
      </c>
      <c r="F15" s="20">
        <f>F13*F14</f>
        <v>5231473228.481408</v>
      </c>
    </row>
    <row r="17" spans="1:2" x14ac:dyDescent="0.25">
      <c r="A17" s="22" t="s">
        <v>52</v>
      </c>
      <c r="B17" s="23">
        <f>SUM(B15:F15)</f>
        <v>26815219287.592182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8299769373.47303</v>
      </c>
    </row>
    <row r="5" spans="1:2" x14ac:dyDescent="0.25">
      <c r="A5" t="s">
        <v>56</v>
      </c>
      <c r="B5" s="18">
        <f>IF(Assumptions!$B$33=0,B4,B4-Forecast!F11-Forecast!F10-Forecast!F12)</f>
        <v>7500820941.08805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0.17744666465416986</v>
      </c>
    </row>
    <row r="7" spans="1:2" x14ac:dyDescent="0.25">
      <c r="A7" t="s">
        <v>58</v>
      </c>
      <c r="B7" s="18">
        <f>-MAX(Forecast!F9,0)*B6</f>
        <v>-1330995658.164226</v>
      </c>
    </row>
    <row r="8" spans="1:2" x14ac:dyDescent="0.25">
      <c r="A8" t="s">
        <v>59</v>
      </c>
      <c r="B8" s="18">
        <f>IF(OR(Assumptions!$B$33=0,Assumptions!B12&lt;=0),B5,MAX(B5+B7,0))</f>
        <v>6169825282.923824</v>
      </c>
    </row>
    <row r="9" spans="1:2" x14ac:dyDescent="0.25">
      <c r="A9" t="s">
        <v>60</v>
      </c>
      <c r="B9" s="18">
        <f>B8*(1+Assumptions!B12)/(Assumptions!B26-Assumptions!B12)</f>
        <v>76186810295.14478</v>
      </c>
    </row>
    <row r="10" spans="1:2" x14ac:dyDescent="0.25">
      <c r="A10" t="s">
        <v>61</v>
      </c>
      <c r="B10" s="18">
        <f>B9/(1+Assumptions!B26)^(5-0.5*Assumptions!B32)</f>
        <v>48021726928.49907</v>
      </c>
    </row>
    <row r="11" spans="1:2" x14ac:dyDescent="0.25">
      <c r="A11" t="s">
        <v>62</v>
      </c>
      <c r="B11" s="18">
        <f>Forecast!B17+B10</f>
        <v>74836946216.09125</v>
      </c>
    </row>
    <row r="12" spans="1:2" x14ac:dyDescent="0.25">
      <c r="A12" t="s">
        <v>63</v>
      </c>
      <c r="B12" s="18">
        <f>-Assumptions!B30</f>
        <v>-9086000000</v>
      </c>
    </row>
    <row r="13" spans="1:2" x14ac:dyDescent="0.25">
      <c r="A13" t="s">
        <v>64</v>
      </c>
      <c r="B13" s="18">
        <f>B11+B12</f>
        <v>65750946216.09125</v>
      </c>
    </row>
    <row r="14" spans="1:2" x14ac:dyDescent="0.25">
      <c r="A14" s="19" t="s">
        <v>65</v>
      </c>
      <c r="B14" s="24">
        <f>B13/Assumptions!B31</f>
        <v>144.75690594126905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11003566972.969007</v>
      </c>
    </row>
    <row r="18" spans="1:2" x14ac:dyDescent="0.25">
      <c r="A18" t="s">
        <v>60</v>
      </c>
      <c r="B18" s="18">
        <f>B17*Assumptions!B13</f>
        <v>220071339459.38016</v>
      </c>
    </row>
    <row r="19" spans="1:2" x14ac:dyDescent="0.25">
      <c r="A19" t="s">
        <v>61</v>
      </c>
      <c r="B19" s="18">
        <f>B18/(1+Assumptions!B26)^(5-0.5*Assumptions!B32)</f>
        <v>138714374934.01486</v>
      </c>
    </row>
    <row r="20" spans="1:2" x14ac:dyDescent="0.25">
      <c r="A20" t="s">
        <v>62</v>
      </c>
      <c r="B20" s="18">
        <f>Forecast!B17+B19</f>
        <v>165529594221.60706</v>
      </c>
    </row>
    <row r="21" spans="1:2" x14ac:dyDescent="0.25">
      <c r="A21" t="s">
        <v>63</v>
      </c>
      <c r="B21" s="18">
        <f>-Assumptions!B30</f>
        <v>-9086000000</v>
      </c>
    </row>
    <row r="22" spans="1:2" x14ac:dyDescent="0.25">
      <c r="A22" t="s">
        <v>64</v>
      </c>
      <c r="B22" s="18">
        <f>B20+B21</f>
        <v>156443594221.60706</v>
      </c>
    </row>
    <row r="23" spans="1:2" x14ac:dyDescent="0.25">
      <c r="A23" s="19" t="s">
        <v>65</v>
      </c>
      <c r="B23" s="25">
        <f>B22/Assumptions!B31</f>
        <v>344.4253194383536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306.6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144.75690594126905</v>
      </c>
    </row>
    <row r="29" spans="1:2" x14ac:dyDescent="0.25">
      <c r="A29" s="19" t="s">
        <v>73</v>
      </c>
      <c r="B29" s="12">
        <f>B28/B26-1</f>
        <v>-0.5278639727942953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0.088007</v>
      </c>
      <c r="B5" s="31">
        <v>182.12676451592242</v>
      </c>
      <c r="C5" s="31">
        <v>187.17405050073214</v>
      </c>
      <c r="D5" s="31">
        <v>192.95876657081934</v>
      </c>
      <c r="E5" s="31">
        <v>199.67160438890008</v>
      </c>
      <c r="F5" s="31">
        <v>207.57520523291677</v>
      </c>
    </row>
    <row r="6" spans="1:6" x14ac:dyDescent="0.25">
      <c r="A6" s="30">
        <v>0.098007</v>
      </c>
      <c r="B6" s="31">
        <v>158.84090868986027</v>
      </c>
      <c r="C6" s="31">
        <v>162.023624695113</v>
      </c>
      <c r="D6" s="31">
        <v>165.5895818317912</v>
      </c>
      <c r="E6" s="31">
        <v>169.6233098831729</v>
      </c>
      <c r="F6" s="31">
        <v>174.23617050305128</v>
      </c>
    </row>
    <row r="7" spans="1:6" x14ac:dyDescent="0.25">
      <c r="A7" s="30">
        <v>0.108007</v>
      </c>
      <c r="B7" s="31">
        <v>140.53243736010876</v>
      </c>
      <c r="C7" s="31">
        <v>142.54602260254518</v>
      </c>
      <c r="D7" s="32">
        <v>144.7576851569543</v>
      </c>
      <c r="E7" s="31">
        <v>147.20551339591276</v>
      </c>
      <c r="F7" s="31">
        <v>149.93802986202937</v>
      </c>
    </row>
    <row r="8" spans="1:6" x14ac:dyDescent="0.25">
      <c r="A8" s="30">
        <v>0.118007</v>
      </c>
      <c r="B8" s="31">
        <v>125.75347220030326</v>
      </c>
      <c r="C8" s="31">
        <v>127.00717378560381</v>
      </c>
      <c r="D8" s="31">
        <v>128.3575276979626</v>
      </c>
      <c r="E8" s="31">
        <v>129.82100745546208</v>
      </c>
      <c r="F8" s="31">
        <v>131.41805576386326</v>
      </c>
    </row>
    <row r="9" spans="1:6" x14ac:dyDescent="0.25">
      <c r="A9" s="30">
        <v>0.128007</v>
      </c>
      <c r="B9" s="31">
        <v>113.56851235597067</v>
      </c>
      <c r="C9" s="31">
        <v>114.31506330304384</v>
      </c>
      <c r="D9" s="31">
        <v>115.10100172576934</v>
      </c>
      <c r="E9" s="31">
        <v>115.93235588880985</v>
      </c>
      <c r="F9" s="31">
        <v>116.81645036025937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28251000000</v>
      </c>
      <c r="C5" s="18">
        <v>26137000000</v>
      </c>
      <c r="D5" s="18">
        <v>24454000000</v>
      </c>
      <c r="E5" s="18">
        <v>21552000000</v>
      </c>
      <c r="F5" s="8" t="s">
        <v>84</v>
      </c>
    </row>
    <row r="6" spans="1:6" x14ac:dyDescent="0.25">
      <c r="A6" t="s">
        <v>44</v>
      </c>
      <c r="B6" s="18">
        <v>5170000000</v>
      </c>
      <c r="C6" s="18">
        <v>4897000000</v>
      </c>
      <c r="D6" s="18">
        <v>4753000000</v>
      </c>
      <c r="E6" s="18">
        <v>3953000000</v>
      </c>
      <c r="F6" s="8" t="s">
        <v>85</v>
      </c>
    </row>
    <row r="7" spans="1:6" x14ac:dyDescent="0.25">
      <c r="A7" t="s">
        <v>86</v>
      </c>
      <c r="B7" s="18">
        <v>1857000000</v>
      </c>
      <c r="C7" s="18">
        <v>1684000000</v>
      </c>
      <c r="D7" s="18">
        <v>1482000000</v>
      </c>
      <c r="E7" s="18">
        <v>1151000000</v>
      </c>
      <c r="F7" s="8" t="s">
        <v>87</v>
      </c>
    </row>
    <row r="8" spans="1:6" x14ac:dyDescent="0.25">
      <c r="A8" t="s">
        <v>88</v>
      </c>
      <c r="B8" s="18">
        <v>542000000</v>
      </c>
      <c r="C8" s="18">
        <v>536000000</v>
      </c>
      <c r="D8" s="18">
        <v>481000000</v>
      </c>
      <c r="E8" s="18">
        <v>348000000</v>
      </c>
      <c r="F8" s="8" t="s">
        <v>89</v>
      </c>
    </row>
    <row r="9" spans="1:6" x14ac:dyDescent="0.25">
      <c r="A9" t="s">
        <v>90</v>
      </c>
      <c r="B9" s="18">
        <v>-88000000</v>
      </c>
      <c r="C9" s="18">
        <v>-94000000</v>
      </c>
      <c r="D9" s="18">
        <v>61000000</v>
      </c>
      <c r="E9" s="18">
        <v>1013000000</v>
      </c>
      <c r="F9" s="8" t="s">
        <v>91</v>
      </c>
    </row>
    <row r="10" spans="1:6" x14ac:dyDescent="0.25">
      <c r="A10" t="s">
        <v>92</v>
      </c>
      <c r="B10" s="18">
        <v>10964000000</v>
      </c>
      <c r="C10" s="18">
        <v>10356000000</v>
      </c>
      <c r="D10" s="18">
        <v>9521000000</v>
      </c>
      <c r="E10" s="18">
        <v>8263000000</v>
      </c>
      <c r="F10" s="8" t="s">
        <v>93</v>
      </c>
    </row>
    <row r="11" spans="1:6" x14ac:dyDescent="0.25">
      <c r="A11" t="s">
        <v>94</v>
      </c>
      <c r="B11" s="18">
        <v>1878000000</v>
      </c>
      <c r="C11" s="18">
        <v>1517000000</v>
      </c>
      <c r="D11" s="18">
        <v>1591000000</v>
      </c>
      <c r="E11" s="18">
        <v>1703000000</v>
      </c>
      <c r="F11" s="8" t="s">
        <v>95</v>
      </c>
    </row>
    <row r="12" spans="1:6" x14ac:dyDescent="0.25">
      <c r="A12" t="s">
        <v>32</v>
      </c>
      <c r="B12" s="34">
        <v>454216300</v>
      </c>
      <c r="C12" s="34">
        <v>454216300</v>
      </c>
      <c r="D12" s="34">
        <v>454216300</v>
      </c>
      <c r="E12" s="34">
        <v>454216300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2026-09-19T00:08:40Z</dcterms:modified>
</cp:coreProperties>
</file>