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<sst xmlns="http://schemas.openxmlformats.org/spreadsheetml/2006/main" count="116" uniqueCount="104">
  <si>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Lendlease Group (LLC.AX)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</si>
  <si>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</si>
  <si>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</si>
  <si>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</si>
  <si>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</si>
  <si>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</si>
  <si>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</si>
  <si>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</si>
  <si>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</si>
  <si>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</si>
  <si>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</si>
  <si>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</si>
  <si>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</si>
  <si>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</si>
  <si>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</si>
  <si>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</si>
  <si>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</si>
  <si>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</si>
  <si>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</si>
  <si>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</si>
  <si>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</si>
  <si>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</si>
  <si>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</si>
  <si>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</si>
  <si>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</si>
  <si>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</si>
  <si>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</si>
  <si>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</si>
  <si>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</si>
  <si>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</si>
  <si>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</si>
  <si>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</si>
  <si>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</si>
  <si>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</si>
  <si>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</si>
  <si>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</si>
  <si>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</si>
  <si>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</si>
  <si>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</si>
  <si>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</si>
  <si>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</si>
  <si>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</si>
  <si>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</si>
  <si>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</si>
  <si>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</si>
  <si>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</si>
  <si>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</si>
  <si>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</si>
  <si>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</si>
  <si>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</si>
  <si>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</si>
  <si>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</si>
  <si>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</si>
  <si>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</si>
  <si>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</si>
  <si>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</si>
  <si>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</si>
  <si>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</si>
  <si>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</si>
  <si>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</si>
  <si>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</si>
  <si>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</si>
  <si>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</si>
  <si>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</si>
  <si>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</si>
  <si>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</si>
  <si>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</si>
  <si>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</si>
  <si>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</si>
  <si>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</si>
  <si>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</si>
  <si>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</si>
  <si>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</si>
  <si>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</si>
  <si>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</si>
  <si>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</si>
  <si>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</si>
  <si>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</si>
  <si>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</si>
  <si>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</si>
  <si>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</si>
  <si>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</si>
  <si>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</si>
  <si>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</si>
  <si>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</si>
  <si>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</si>
  <si>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</si>
  <si>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</si>
  <si>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</si>
  <si>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</si>
  <si>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</si>
  <si>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</si>
  <si>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</si>
  <si>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</si>
  <si>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</si>
  <si>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</si>
  <si>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</si>
  <si>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</si>
  <si>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</si>
  <si>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Consensus rests on as few as 2 analyst estimate(s).</t>
  </si>
  <si>
    <t>Adjusted: Reported capital expenditure averages just 0.46% of revenue, which is too low to be the company's real investment - property trusts and similar structures invest through lines that are not reported as capex. Capex has been set to 1.32%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</si>
  <si>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Free cashflow is negative in at least one forecast year, so terminal value carries most of the valuation.</t>
  </si>
  <si>
    <t>No usable EV/EBITDA (EBITDA is not positive), so the exit multiple falls back to 8x.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</si>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</sst>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-0.19575810392307458</v>
      </c>
    </row>
    <row r="7" spans="1:2" x14ac:dyDescent="0.25">
      <c r="A7" t="s">
        <v>5</v>
      </c>
      <c r="B7" s="6">
        <v>-0.020203389875268797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0.013244535254330721</v>
      </c>
    </row>
    <row r="10" spans="1:2" x14ac:dyDescent="0.25">
      <c r="A10" t="s">
        <v>8</v>
      </c>
      <c r="B10" s="6">
        <v>0.013244535254330721</v>
      </c>
    </row>
    <row r="11" spans="1:2" x14ac:dyDescent="0.25">
      <c r="A11" t="s">
        <v>9</v>
      </c>
      <c r="B11" s="6">
        <v>-0.20178041543026706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0.058335300100264116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0.75746</v>
      </c>
      <c r="C19" s="8" t="s">
        <v>19</v>
      </c>
    </row>
    <row r="20" spans="1:2" x14ac:dyDescent="0.25">
      <c r="A20" t="s">
        <v>20</v>
      </c>
      <c r="B20" s="10">
        <f>B17+B19*B18</f>
        <v>0.0989276</v>
      </c>
    </row>
    <row r="21" spans="1:3" x14ac:dyDescent="0.25">
      <c r="A21" t="s">
        <v>21</v>
      </c>
      <c r="B21" s="6">
        <v>0.060748211563269615</v>
      </c>
      <c r="C21" s="8" t="s">
        <v>22</v>
      </c>
    </row>
    <row r="22" spans="1:2" x14ac:dyDescent="0.25">
      <c r="A22" t="s">
        <v>23</v>
      </c>
      <c r="B22" s="11">
        <v>1742327296</v>
      </c>
    </row>
    <row r="23" spans="1:2" x14ac:dyDescent="0.25">
      <c r="A23" t="s">
        <v>24</v>
      </c>
      <c r="B23" s="11">
        <v>4473000000</v>
      </c>
    </row>
    <row r="24" spans="1:2" x14ac:dyDescent="0.25">
      <c r="A24" t="s">
        <v>25</v>
      </c>
      <c r="B24" s="10">
        <f>B22/(B22+B23)</f>
        <v>0.2803275214679861</v>
      </c>
    </row>
    <row r="25" spans="1:2" x14ac:dyDescent="0.25">
      <c r="A25" t="s">
        <v>26</v>
      </c>
      <c r="B25" s="10">
        <f>1-B24</f>
        <v>0.7196724785320139</v>
      </c>
    </row>
    <row r="26" spans="1:2" x14ac:dyDescent="0.25">
      <c r="A26" t="s">
        <v>27</v>
      </c>
      <c r="B26" s="12">
        <f>B24*B20+B25*B21*(1-B8)</f>
        <v>0.058335300100264116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5321000000</v>
      </c>
      <c r="C29" s="8" t="s">
        <v>30</v>
      </c>
    </row>
    <row r="30" spans="1:2" x14ac:dyDescent="0.25">
      <c r="A30" t="s">
        <v>31</v>
      </c>
      <c r="B30" s="11">
        <v>3722000000</v>
      </c>
    </row>
    <row r="31" spans="1:2" x14ac:dyDescent="0.25">
      <c r="A31" t="s">
        <v>32</v>
      </c>
      <c r="B31" s="13">
        <v>681000000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-0.19575810392307458</v>
      </c>
      <c r="C5" s="10">
        <f>Assumptions!B6</f>
        <v>-0.19575810392307458</v>
      </c>
      <c r="D5" s="10">
        <f>Assumptions!B6</f>
        <v>-0.19575810392307458</v>
      </c>
      <c r="E5" s="10">
        <f>Assumptions!B6</f>
        <v>-0.19575810392307458</v>
      </c>
      <c r="F5" s="10">
        <f>Assumptions!B6</f>
        <v>-0.19575810392307458</v>
      </c>
    </row>
    <row r="6" spans="1:6" x14ac:dyDescent="0.25">
      <c r="A6" t="s">
        <v>43</v>
      </c>
      <c r="B6" s="18">
        <f>Assumptions!B29*(1+B5)</f>
        <v>4279371129.02532</v>
      </c>
      <c r="C6" s="18">
        <f>B6*(1+C5)</f>
        <v>3441649550.8241763</v>
      </c>
      <c r="D6" s="18">
        <f>C6*(1+D5)</f>
        <v>2767918760.387134</v>
      </c>
      <c r="E6" s="18">
        <f>D6*(1+E5)</f>
        <v>2226076232.040642</v>
      </c>
      <c r="F6" s="18">
        <f>E6*(1+F5)</f>
        <v>1790303769.6681435</v>
      </c>
    </row>
    <row r="7" spans="1:6" x14ac:dyDescent="0.25">
      <c r="A7" t="s">
        <v>5</v>
      </c>
      <c r="B7" s="10">
        <f>Assumptions!B7</f>
        <v>-0.020203389875268797</v>
      </c>
      <c r="C7" s="10">
        <f>Assumptions!B7</f>
        <v>-0.020203389875268797</v>
      </c>
      <c r="D7" s="10">
        <f>Assumptions!B7</f>
        <v>-0.020203389875268797</v>
      </c>
      <c r="E7" s="10">
        <f>Assumptions!B7</f>
        <v>-0.020203389875268797</v>
      </c>
      <c r="F7" s="10">
        <f>Assumptions!B7</f>
        <v>-0.020203389875268797</v>
      </c>
    </row>
    <row r="8" spans="1:6" x14ac:dyDescent="0.25">
      <c r="A8" t="s">
        <v>44</v>
      </c>
      <c r="B8" s="18">
        <f>B6*B7</f>
        <v>-86457803.34066775</v>
      </c>
      <c r="C8" s="18">
        <f>C6*C7</f>
        <v>-69532987.68934457</v>
      </c>
      <c r="D8" s="18">
        <f>D6*D7</f>
        <v>-55921341.85917199</v>
      </c>
      <c r="E8" s="18">
        <f>E6*E7</f>
        <v>-44974286.00798642</v>
      </c>
      <c r="F8" s="18">
        <f>F6*F7</f>
        <v>-36170205.05376893</v>
      </c>
    </row>
    <row r="9" spans="1:6" x14ac:dyDescent="0.25">
      <c r="A9" t="s">
        <v>45</v>
      </c>
      <c r="B9" s="18">
        <f>B8*(1-Assumptions!B8)</f>
        <v>-60520462.33846743</v>
      </c>
      <c r="C9" s="18">
        <f>C8*(1-Assumptions!B8)</f>
        <v>-48673091.382541195</v>
      </c>
      <c r="D9" s="18">
        <f>D8*(1-Assumptions!B8)</f>
        <v>-39144939.30142039</v>
      </c>
      <c r="E9" s="18">
        <f>E8*(1-Assumptions!B8)</f>
        <v>-31482000.20559049</v>
      </c>
      <c r="F9" s="18">
        <f>F8*(1-Assumptions!B8)</f>
        <v>-25319143.53763825</v>
      </c>
    </row>
    <row r="10" spans="1:6" x14ac:dyDescent="0.25">
      <c r="A10" t="s">
        <v>46</v>
      </c>
      <c r="B10" s="18">
        <f>B6*Assumptions!B9</f>
        <v>56678281.78474092</v>
      </c>
      <c r="C10" s="18">
        <f>C6*Assumptions!B9</f>
        <v>45583048.808942296</v>
      </c>
      <c r="D10" s="18">
        <f>D6*Assumptions!B9</f>
        <v>36659797.60307079</v>
      </c>
      <c r="E10" s="18">
        <f>E6*Assumptions!B9</f>
        <v>29483345.134089977</v>
      </c>
      <c r="F10" s="18">
        <f>F6*Assumptions!B9</f>
        <v>23711741.393330913</v>
      </c>
    </row>
    <row r="11" spans="1:6" x14ac:dyDescent="0.25">
      <c r="A11" t="s">
        <v>47</v>
      </c>
      <c r="B11" s="18">
        <f>-B6*Assumptions!B10</f>
        <v>-56678281.78474092</v>
      </c>
      <c r="C11" s="18">
        <f>-C6*Assumptions!B10</f>
        <v>-45583048.808942296</v>
      </c>
      <c r="D11" s="18">
        <f>-D6*Assumptions!B10</f>
        <v>-36659797.60307079</v>
      </c>
      <c r="E11" s="18">
        <f>-E6*Assumptions!B10</f>
        <v>-29483345.134089977</v>
      </c>
      <c r="F11" s="18">
        <f>-F6*Assumptions!B10</f>
        <v>-23711741.393330913</v>
      </c>
    </row>
    <row r="12" spans="1:6" x14ac:dyDescent="0.25">
      <c r="A12" t="s">
        <v>48</v>
      </c>
      <c r="B12" s="18">
        <f>-(B6-Assumptions!B29)*Assumptions!B11</f>
        <v>-210180306.30943096</v>
      </c>
      <c r="C12" s="18">
        <f>-(C6-B6)*Assumptions!B11</f>
        <v>-169035808.06432575</v>
      </c>
      <c r="D12" s="18">
        <f>-(D6-C6)*Assumptions!B11</f>
        <v>-135945678.78254858</v>
      </c>
      <c r="E12" s="18">
        <f>-(E6-D6)*Assumptions!B11</f>
        <v>-109333210.46754147</v>
      </c>
      <c r="F12" s="18">
        <f>-(F6-E6)*Assumptions!B11</f>
        <v>-87930348.49059312</v>
      </c>
    </row>
    <row r="13" spans="1:6" x14ac:dyDescent="0.25">
      <c r="A13" s="19" t="s">
        <v>49</v>
      </c>
      <c r="B13" s="20">
        <f>B9+B10+B11+B12</f>
        <v>-270700768.6478984</v>
      </c>
      <c r="C13" s="20">
        <f>C9+C10+C11+C12</f>
        <v>-217708899.44686693</v>
      </c>
      <c r="D13" s="20">
        <f>D9+D10+D11+D12</f>
        <v>-175090618.08396897</v>
      </c>
      <c r="E13" s="20">
        <f>E9+E10+E11+E12</f>
        <v>-140815210.67313197</v>
      </c>
      <c r="F13" s="20">
        <f>F9+F10+F11+F12</f>
        <v>-113249492.02823137</v>
      </c>
    </row>
    <row r="14" spans="1:6" x14ac:dyDescent="0.25">
      <c r="A14" t="s">
        <v>50</v>
      </c>
      <c r="B14" s="21">
        <f>1/(1+Assumptions!$B$26)^(1-0.5*Assumptions!$B$32)</f>
        <v>0.9720494503028203</v>
      </c>
      <c r="C14" s="21">
        <f>1/(1+Assumptions!$B$26)^(2-0.5*Assumptions!$B$32)</f>
        <v>0.9184702146954093</v>
      </c>
      <c r="D14" s="21">
        <f>1/(1+Assumptions!$B$26)^(3-0.5*Assumptions!$B$32)</f>
        <v>0.8678442593839548</v>
      </c>
      <c r="E14" s="21">
        <f>1/(1+Assumptions!$B$26)^(4-0.5*Assumptions!$B$32)</f>
        <v>0.8200087999537928</v>
      </c>
      <c r="F14" s="21">
        <f>1/(1+Assumptions!$B$26)^(5-0.5*Assumptions!$B$32)</f>
        <v>0.7748100246454097</v>
      </c>
    </row>
    <row r="15" spans="1:6" x14ac:dyDescent="0.25">
      <c r="A15" s="19" t="s">
        <v>51</v>
      </c>
      <c r="B15" s="20">
        <f>B13*B14</f>
        <v>-263134533.36074054</v>
      </c>
      <c r="C15" s="20">
        <f>C13*C14</f>
        <v>-199959139.61606514</v>
      </c>
      <c r="D15" s="20">
        <f>D13*D14</f>
        <v>-151951387.77616093</v>
      </c>
      <c r="E15" s="20">
        <f>E13*E14</f>
        <v>-115469711.91931547</v>
      </c>
      <c r="F15" s="20">
        <f>F13*F14</f>
        <v>-87746841.70947407</v>
      </c>
    </row>
    <row r="17" spans="1:2" x14ac:dyDescent="0.25">
      <c r="A17" s="22" t="s">
        <v>52</v>
      </c>
      <c r="B17" s="23">
        <f>SUM(B15:F15)</f>
        <v>-818261614.3817562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-113249492.02823137</v>
      </c>
    </row>
    <row r="5" spans="1:2" x14ac:dyDescent="0.25">
      <c r="A5" t="s">
        <v>56</v>
      </c>
      <c r="B5" s="18">
        <f>IF(Assumptions!$B$33=0,B4,B4-Forecast!F11-Forecast!F10-Forecast!F12)</f>
        <v>-25319143.53763825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0.4285569793423727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-818261614.3817562</v>
      </c>
    </row>
    <row r="12" spans="1:2" x14ac:dyDescent="0.25">
      <c r="A12" t="s">
        <v>63</v>
      </c>
      <c r="B12" s="18">
        <f>-Assumptions!B30</f>
        <v>-3721999999.9999995</v>
      </c>
    </row>
    <row r="13" spans="1:2" x14ac:dyDescent="0.25">
      <c r="A13" t="s">
        <v>64</v>
      </c>
      <c r="B13" s="18">
        <f>B11+B12</f>
        <v>-4540261614.381756</v>
      </c>
    </row>
    <row r="14" spans="1:2" x14ac:dyDescent="0.25">
      <c r="A14" s="19" t="s">
        <v>65</v>
      </c>
      <c r="B14" s="24">
        <f>B13/Assumptions!B31</f>
        <v>-6.667050828754414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-12458463.66043802</v>
      </c>
    </row>
    <row r="18" spans="1:2" x14ac:dyDescent="0.25">
      <c r="A18" t="s">
        <v>60</v>
      </c>
      <c r="B18" s="18">
        <f>B17*Assumptions!B13</f>
        <v>-99667709.28350416</v>
      </c>
    </row>
    <row r="19" spans="1:2" x14ac:dyDescent="0.25">
      <c r="A19" t="s">
        <v>61</v>
      </c>
      <c r="B19" s="18">
        <f>B18/(1+Assumptions!B26)^(5-0.5*Assumptions!B32)</f>
        <v>-77223540.28630339</v>
      </c>
    </row>
    <row r="20" spans="1:2" x14ac:dyDescent="0.25">
      <c r="A20" t="s">
        <v>62</v>
      </c>
      <c r="B20" s="18">
        <f>Forecast!B17+B19</f>
        <v>-895485154.6680596</v>
      </c>
    </row>
    <row r="21" spans="1:2" x14ac:dyDescent="0.25">
      <c r="A21" t="s">
        <v>63</v>
      </c>
      <c r="B21" s="18">
        <f>-Assumptions!B30</f>
        <v>-3722000000</v>
      </c>
    </row>
    <row r="22" spans="1:2" x14ac:dyDescent="0.25">
      <c r="A22" t="s">
        <v>64</v>
      </c>
      <c r="B22" s="18">
        <f>B20+B21</f>
        <v>-4617485154.668059</v>
      </c>
    </row>
    <row r="23" spans="1:2" x14ac:dyDescent="0.25">
      <c r="A23" s="19" t="s">
        <v>65</v>
      </c>
      <c r="B23" s="25">
        <f>B22/Assumptions!B31</f>
        <v>-6.780448097897297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2.52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-6.667050828754414</v>
      </c>
    </row>
    <row r="29" spans="1:2" x14ac:dyDescent="0.25">
      <c r="A29" s="19" t="s">
        <v>73</v>
      </c>
      <c r="B29" s="12">
        <f>B28/B26-1</f>
        <v>-3.645655090775561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0.038335</v>
      </c>
      <c r="B5" s="31">
        <v>-6.713439380036229</v>
      </c>
      <c r="C5" s="31">
        <v>-6.713439380036229</v>
      </c>
      <c r="D5" s="31">
        <v>-6.713439380036229</v>
      </c>
      <c r="E5" s="31">
        <v>-6.713439380036229</v>
      </c>
      <c r="F5" s="31">
        <v>-6.713439380036229</v>
      </c>
    </row>
    <row r="6" spans="1:6" x14ac:dyDescent="0.25">
      <c r="A6" s="30">
        <v>0.048335</v>
      </c>
      <c r="B6" s="31">
        <v>-6.689813282355917</v>
      </c>
      <c r="C6" s="31">
        <v>-6.689813282355917</v>
      </c>
      <c r="D6" s="31">
        <v>-6.689813282355917</v>
      </c>
      <c r="E6" s="31">
        <v>-6.689813282355917</v>
      </c>
      <c r="F6" s="31">
        <v>-6.689813282355917</v>
      </c>
    </row>
    <row r="7" spans="1:6" x14ac:dyDescent="0.25">
      <c r="A7" s="30">
        <v>0.058335</v>
      </c>
      <c r="B7" s="31">
        <v>-6.667051499298104</v>
      </c>
      <c r="C7" s="31">
        <v>-6.667051499298104</v>
      </c>
      <c r="D7" s="32">
        <v>-6.667051499298104</v>
      </c>
      <c r="E7" s="31">
        <v>-6.667051499298104</v>
      </c>
      <c r="F7" s="31">
        <v>-6.667051499298104</v>
      </c>
    </row>
    <row r="8" spans="1:6" x14ac:dyDescent="0.25">
      <c r="A8" s="30">
        <v>0.068335</v>
      </c>
      <c r="B8" s="31">
        <v>-6.64511156034436</v>
      </c>
      <c r="C8" s="31">
        <v>-6.64511156034436</v>
      </c>
      <c r="D8" s="31">
        <v>-6.64511156034436</v>
      </c>
      <c r="E8" s="31">
        <v>-6.64511156034436</v>
      </c>
      <c r="F8" s="31">
        <v>-6.64511156034436</v>
      </c>
    </row>
    <row r="9" spans="1:6" x14ac:dyDescent="0.25">
      <c r="A9" s="30">
        <v>0.078335</v>
      </c>
      <c r="B9" s="31">
        <v>-6.623953541364636</v>
      </c>
      <c r="C9" s="31">
        <v>-6.623953541364636</v>
      </c>
      <c r="D9" s="31">
        <v>-6.623953541364636</v>
      </c>
      <c r="E9" s="31">
        <v>-6.623953541364636</v>
      </c>
      <c r="F9" s="31">
        <v>-6.623953541364636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5321000000</v>
      </c>
      <c r="C5" s="18">
        <v>7603000000</v>
      </c>
      <c r="D5" s="18">
        <v>9218000000</v>
      </c>
      <c r="E5" s="18">
        <v>10229000000</v>
      </c>
      <c r="F5" s="8" t="s">
        <v>84</v>
      </c>
    </row>
    <row r="6" spans="1:6" x14ac:dyDescent="0.25">
      <c r="A6" t="s">
        <v>44</v>
      </c>
      <c r="B6" s="18">
        <v>-144000000</v>
      </c>
      <c r="C6" s="18">
        <v>-209000000</v>
      </c>
      <c r="D6" s="18">
        <v>-24000000</v>
      </c>
      <c r="E6" s="18">
        <v>-242000000</v>
      </c>
      <c r="F6" s="8" t="s">
        <v>85</v>
      </c>
    </row>
    <row r="7" spans="1:6" x14ac:dyDescent="0.25">
      <c r="A7" t="s">
        <v>86</v>
      </c>
      <c r="B7" s="18">
        <v>72000000</v>
      </c>
      <c r="C7" s="18">
        <v>93000000</v>
      </c>
      <c r="D7" s="18">
        <v>122000000</v>
      </c>
      <c r="E7" s="18">
        <v>143000000</v>
      </c>
      <c r="F7" s="8" t="s">
        <v>87</v>
      </c>
    </row>
    <row r="8" spans="1:6" x14ac:dyDescent="0.25">
      <c r="A8" t="s">
        <v>88</v>
      </c>
      <c r="B8" s="18">
        <v>13000000</v>
      </c>
      <c r="C8" s="18">
        <v>8000000</v>
      </c>
      <c r="D8" s="18">
        <v>63000000</v>
      </c>
      <c r="E8" s="18">
        <v>82000000</v>
      </c>
      <c r="F8" s="8" t="s">
        <v>89</v>
      </c>
    </row>
    <row r="9" spans="1:6" x14ac:dyDescent="0.25">
      <c r="A9" t="s">
        <v>90</v>
      </c>
      <c r="B9" s="18">
        <v>1062000000</v>
      </c>
      <c r="C9" s="18">
        <v>-444000000</v>
      </c>
      <c r="D9" s="18">
        <v>204000000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4473000000</v>
      </c>
      <c r="C10" s="18">
        <v>4054000000</v>
      </c>
      <c r="D10" s="18">
        <v>4176000000</v>
      </c>
      <c r="E10" s="18">
        <v>3281000000</v>
      </c>
      <c r="F10" s="8" t="s">
        <v>93</v>
      </c>
    </row>
    <row r="11" spans="1:6" x14ac:dyDescent="0.25">
      <c r="A11" t="s">
        <v>94</v>
      </c>
      <c r="B11" s="18">
        <v>751000000</v>
      </c>
      <c r="C11" s="18">
        <v>621000000</v>
      </c>
      <c r="D11" s="18">
        <v>1000000000</v>
      </c>
      <c r="E11" s="18">
        <v>900000000</v>
      </c>
      <c r="F11" s="8" t="s">
        <v>95</v>
      </c>
    </row>
    <row r="12" spans="1:6" x14ac:dyDescent="0.25">
      <c r="A12" t="s">
        <v>32</v>
      </c>
      <c r="B12" s="34">
        <v>681000000</v>
      </c>
      <c r="C12" s="34">
        <v>681000000</v>
      </c>
      <c r="D12" s="34">
        <v>683000000</v>
      </c>
      <c r="E12" s="34">
        <v>683000000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86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0" ht="22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2026-09-19T00:06:14Z</dcterms:modified>
</cp:coreProperties>
</file>