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<sst xmlns="http://schemas.openxmlformats.org/spreadsheetml/2006/main" count="113" uniqueCount="101">
  <si>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LondonMetric Property Plc (LMP.L)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</si>
  <si>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</si>
  <si>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</si>
  <si>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</si>
  <si>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</si>
  <si>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</si>
  <si>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</si>
  <si>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</si>
  <si>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</si>
  <si>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</si>
  <si>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</si>
  <si>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</si>
  <si>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</si>
  <si>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</si>
  <si>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</si>
  <si>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</si>
  <si>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</si>
  <si>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</si>
  <si>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</si>
  <si>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</si>
  <si>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</si>
  <si>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</si>
  <si>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</si>
  <si>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</si>
  <si>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</si>
  <si>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</si>
  <si>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</si>
  <si>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</si>
  <si>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</si>
  <si>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</si>
  <si>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2026-03-31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</si>
  <si>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</si>
  <si>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</si>
  <si>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</si>
  <si>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</si>
  <si>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</si>
  <si>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</si>
  <si>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</si>
  <si>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</si>
  <si>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</si>
  <si>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</si>
  <si>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</si>
  <si>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</si>
  <si>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</si>
  <si>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</si>
  <si>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</si>
  <si>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</si>
  <si>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</si>
  <si>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</si>
  <si>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</si>
  <si>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</si>
  <si>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</si>
  <si>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</si>
  <si>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</si>
  <si>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</si>
  <si>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</si>
  <si>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</si>
  <si>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</si>
  <si>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</si>
  <si>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</si>
  <si>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</si>
  <si>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</si>
  <si>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</si>
  <si>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</si>
  <si>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</si>
  <si>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</si>
  <si>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</si>
  <si>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</si>
  <si>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</si>
  <si>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</si>
  <si>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</si>
  <si>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</si>
  <si>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</si>
  <si>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</si>
  <si>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</si>
  <si>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</si>
  <si>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</si>
  <si>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</si>
  <si>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</si>
  <si>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</si>
  <si>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</si>
  <si>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</si>
  <si>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</si>
  <si>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</si>
  <si>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</si>
  <si>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</si>
  <si>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</si>
  <si>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</si>
  <si>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</si>
  <si>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</si>
  <si>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</si>
  <si>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</si>
  <si>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</si>
  <si>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</si>
  <si>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</si>
  <si>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</si>
  <si>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</si>
  <si>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</si>
  <si>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7.1% of revenue against depreciation of 0.3%.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</si>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</sst>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0.4685307018675302</v>
      </c>
    </row>
    <row r="7" spans="1:2" x14ac:dyDescent="0.25">
      <c r="A7" t="s">
        <v>5</v>
      </c>
      <c r="B7" s="6">
        <v>0.899595532112734</v>
      </c>
    </row>
    <row r="8" spans="1:2" x14ac:dyDescent="0.25">
      <c r="A8" t="s">
        <v>6</v>
      </c>
      <c r="B8" s="6">
        <v>0.00572197913160552</v>
      </c>
    </row>
    <row r="9" spans="1:2" x14ac:dyDescent="0.25">
      <c r="A9" t="s">
        <v>7</v>
      </c>
      <c r="B9" s="6">
        <v>0.002921305709560209</v>
      </c>
    </row>
    <row r="10" spans="1:2" x14ac:dyDescent="0.25">
      <c r="A10" t="s">
        <v>8</v>
      </c>
      <c r="B10" s="6">
        <v>0.07123536966796593</v>
      </c>
    </row>
    <row r="11" spans="1:2" x14ac:dyDescent="0.25">
      <c r="A11" t="s">
        <v>9</v>
      </c>
      <c r="B11" s="6">
        <v>-0.07069219440353461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16.90843002331002</v>
      </c>
    </row>
    <row r="14" spans="1:3" x14ac:dyDescent="0.25">
      <c r="A14" t="s">
        <v>12</v>
      </c>
      <c r="B14" s="6">
        <v>0.08097981469692801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1.00804</v>
      </c>
      <c r="C19" s="8" t="s">
        <v>19</v>
      </c>
    </row>
    <row r="20" spans="1:2" x14ac:dyDescent="0.25">
      <c r="A20" t="s">
        <v>20</v>
      </c>
      <c r="B20" s="10">
        <f>B17+B19*B18</f>
        <v>0.10044220000000001</v>
      </c>
    </row>
    <row r="21" spans="1:3" x14ac:dyDescent="0.25">
      <c r="A21" t="s">
        <v>21</v>
      </c>
      <c r="B21" s="6">
        <v>0.05301081813362653</v>
      </c>
      <c r="C21" s="8" t="s">
        <v>22</v>
      </c>
    </row>
    <row r="22" spans="1:2" x14ac:dyDescent="0.25">
      <c r="A22" t="s">
        <v>23</v>
      </c>
      <c r="B22" s="11">
        <v>4348116480</v>
      </c>
    </row>
    <row r="23" spans="1:2" x14ac:dyDescent="0.25">
      <c r="A23" t="s">
        <v>24</v>
      </c>
      <c r="B23" s="11">
        <v>2993200000</v>
      </c>
    </row>
    <row r="24" spans="1:2" x14ac:dyDescent="0.25">
      <c r="A24" t="s">
        <v>25</v>
      </c>
      <c r="B24" s="10">
        <f>B22/(B22+B23)</f>
        <v>0.5922802118456008</v>
      </c>
    </row>
    <row r="25" spans="1:2" x14ac:dyDescent="0.25">
      <c r="A25" t="s">
        <v>26</v>
      </c>
      <c r="B25" s="10">
        <f>1-B24</f>
        <v>0.40771978815439924</v>
      </c>
    </row>
    <row r="26" spans="1:2" x14ac:dyDescent="0.25">
      <c r="A26" t="s">
        <v>27</v>
      </c>
      <c r="B26" s="12">
        <f>B24*B20+B25*B21*(1-B8)</f>
        <v>0.08097981469692801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464600000</v>
      </c>
      <c r="C29" s="8" t="s">
        <v>30</v>
      </c>
    </row>
    <row r="30" spans="1:2" x14ac:dyDescent="0.25">
      <c r="A30" t="s">
        <v>31</v>
      </c>
      <c r="B30" s="11">
        <v>2905600000</v>
      </c>
    </row>
    <row r="31" spans="1:2" x14ac:dyDescent="0.25">
      <c r="A31" t="s">
        <v>32</v>
      </c>
      <c r="B31" s="13">
        <v>2277200000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0.4685307018675302</v>
      </c>
      <c r="C5" s="10">
        <f>Assumptions!B6</f>
        <v>0.4685307018675302</v>
      </c>
      <c r="D5" s="10">
        <f>Assumptions!B6</f>
        <v>0.4685307018675302</v>
      </c>
      <c r="E5" s="10">
        <f>Assumptions!B6</f>
        <v>0.4685307018675302</v>
      </c>
      <c r="F5" s="10">
        <f>Assumptions!B6</f>
        <v>0.4685307018675302</v>
      </c>
    </row>
    <row r="6" spans="1:6" x14ac:dyDescent="0.25">
      <c r="A6" t="s">
        <v>43</v>
      </c>
      <c r="B6" s="18">
        <f>Assumptions!B29*(1+B5)</f>
        <v>682279364.0876546</v>
      </c>
      <c r="C6" s="18">
        <f>B6*(1+C5)</f>
        <v>1001948193.4133756</v>
      </c>
      <c r="D6" s="18">
        <f>C6*(1+D5)</f>
        <v>1471391683.7082484</v>
      </c>
      <c r="E6" s="18">
        <f>D6*(1+E5)</f>
        <v>2160783861.998121</v>
      </c>
      <c r="F6" s="18">
        <f>E6*(1+F5)</f>
        <v>3173177441.444133</v>
      </c>
    </row>
    <row r="7" spans="1:6" x14ac:dyDescent="0.25">
      <c r="A7" t="s">
        <v>5</v>
      </c>
      <c r="B7" s="10">
        <f>Assumptions!B7</f>
        <v>0.899595532112734</v>
      </c>
      <c r="C7" s="10">
        <f>Assumptions!B7</f>
        <v>0.899595532112734</v>
      </c>
      <c r="D7" s="10">
        <f>Assumptions!B7</f>
        <v>0.899595532112734</v>
      </c>
      <c r="E7" s="10">
        <f>Assumptions!B7</f>
        <v>0.899595532112734</v>
      </c>
      <c r="F7" s="10">
        <f>Assumptions!B7</f>
        <v>0.899595532112734</v>
      </c>
    </row>
    <row r="8" spans="1:6" x14ac:dyDescent="0.25">
      <c r="A8" t="s">
        <v>44</v>
      </c>
      <c r="B8" s="18">
        <f>B6*B7</f>
        <v>613775467.5859715</v>
      </c>
      <c r="C8" s="18">
        <f>C6*C7</f>
        <v>901348118.2030982</v>
      </c>
      <c r="D8" s="18">
        <f>D6*D7</f>
        <v>1323657384.6517732</v>
      </c>
      <c r="E8" s="18">
        <f>E6*E7</f>
        <v>1943831508.1148078</v>
      </c>
      <c r="F8" s="18">
        <f>F6*F7</f>
        <v>2854576248.9240584</v>
      </c>
    </row>
    <row r="9" spans="1:6" x14ac:dyDescent="0.25">
      <c r="A9" t="s">
        <v>45</v>
      </c>
      <c r="B9" s="18">
        <f>B8*(1-Assumptions!B8)</f>
        <v>610263457.1689531</v>
      </c>
      <c r="C9" s="18">
        <f>C8*(1-Assumptions!B8)</f>
        <v>896190623.0804281</v>
      </c>
      <c r="D9" s="18">
        <f>D8*(1-Assumptions!B8)</f>
        <v>1316083444.7194002</v>
      </c>
      <c r="E9" s="18">
        <f>E8*(1-Assumptions!B8)</f>
        <v>1932708944.7900176</v>
      </c>
      <c r="F9" s="18">
        <f>F8*(1-Assumptions!B8)</f>
        <v>2838242423.198138</v>
      </c>
    </row>
    <row r="10" spans="1:6" x14ac:dyDescent="0.25">
      <c r="A10" t="s">
        <v>46</v>
      </c>
      <c r="B10" s="18">
        <f>B6*Assumptions!B9</f>
        <v>1993146.601824374</v>
      </c>
      <c r="C10" s="18">
        <f>C6*Assumptions!B9</f>
        <v>2926996.9781020307</v>
      </c>
      <c r="D10" s="18">
        <f>D6*Assumptions!B9</f>
        <v>4298384.926616316</v>
      </c>
      <c r="E10" s="18">
        <f>E6*Assumptions!B9</f>
        <v>6312310.233180669</v>
      </c>
      <c r="F10" s="18">
        <f>F6*Assumptions!B9</f>
        <v>9269821.3771384</v>
      </c>
    </row>
    <row r="11" spans="1:6" x14ac:dyDescent="0.25">
      <c r="A11" t="s">
        <v>47</v>
      </c>
      <c r="B11" s="18">
        <f>-B6*Assumptions!B10</f>
        <v>-48602422.71760879</v>
      </c>
      <c r="C11" s="18">
        <f>-C6*Assumptions!B10</f>
        <v>-71374149.94595243</v>
      </c>
      <c r="D11" s="18">
        <f>-D6*Assumptions!B10</f>
        <v>-104815130.51532787</v>
      </c>
      <c r="E11" s="18">
        <f>-E6*Assumptions!B10</f>
        <v>-153924237.18201122</v>
      </c>
      <c r="F11" s="18">
        <f>-F6*Assumptions!B10</f>
        <v>-226042468.0633231</v>
      </c>
    </row>
    <row r="12" spans="1:6" x14ac:dyDescent="0.25">
      <c r="A12" t="s">
        <v>48</v>
      </c>
      <c r="B12" s="18">
        <f>-(B6-Assumptions!B29)*Assumptions!B11</f>
        <v>15388231.923722269</v>
      </c>
      <c r="C12" s="18">
        <f>-(C6-B6)*Assumptions!B11</f>
        <v>22598091.027444195</v>
      </c>
      <c r="D12" s="18">
        <f>-(D6-C6)*Assumptions!B11</f>
        <v>33185990.477398958</v>
      </c>
      <c r="E12" s="18">
        <f>-(E6-D6)*Assumptions!B11</f>
        <v>48734645.88794385</v>
      </c>
      <c r="F12" s="18">
        <f>-(F6-E6)*Assumptions!B11</f>
        <v>71568323.73108774</v>
      </c>
    </row>
    <row r="13" spans="1:6" x14ac:dyDescent="0.25">
      <c r="A13" s="19" t="s">
        <v>49</v>
      </c>
      <c r="B13" s="20">
        <f>B9+B10+B11+B12</f>
        <v>579042412.9768909</v>
      </c>
      <c r="C13" s="20">
        <f>C9+C10+C11+C12</f>
        <v>850341561.140022</v>
      </c>
      <c r="D13" s="20">
        <f>D9+D10+D11+D12</f>
        <v>1248752689.6080875</v>
      </c>
      <c r="E13" s="20">
        <f>E9+E10+E11+E12</f>
        <v>1833831663.729131</v>
      </c>
      <c r="F13" s="20">
        <f>F9+F10+F11+F12</f>
        <v>2693038100.2430415</v>
      </c>
    </row>
    <row r="14" spans="1:6" x14ac:dyDescent="0.25">
      <c r="A14" t="s">
        <v>50</v>
      </c>
      <c r="B14" s="21">
        <f>1/(1+Assumptions!$B$26)^(1-0.5*Assumptions!$B$32)</f>
        <v>0.9618142513848288</v>
      </c>
      <c r="C14" s="21">
        <f>1/(1+Assumptions!$B$26)^(2-0.5*Assumptions!$B$32)</f>
        <v>0.8897615277436891</v>
      </c>
      <c r="D14" s="21">
        <f>1/(1+Assumptions!$B$26)^(3-0.5*Assumptions!$B$32)</f>
        <v>0.8231065147068908</v>
      </c>
      <c r="E14" s="21">
        <f>1/(1+Assumptions!$B$26)^(4-0.5*Assumptions!$B$32)</f>
        <v>0.7614448517132242</v>
      </c>
      <c r="F14" s="21">
        <f>1/(1+Assumptions!$B$26)^(5-0.5*Assumptions!$B$32)</f>
        <v>0.7044024702040423</v>
      </c>
    </row>
    <row r="15" spans="1:6" x14ac:dyDescent="0.25">
      <c r="A15" s="19" t="s">
        <v>51</v>
      </c>
      <c r="B15" s="20">
        <f>B13*B14</f>
        <v>556931244.9574332</v>
      </c>
      <c r="C15" s="20">
        <f>C13*C14</f>
        <v>756601206.5438997</v>
      </c>
      <c r="D15" s="20">
        <f>D13*D14</f>
        <v>1027856474.0741687</v>
      </c>
      <c r="E15" s="20">
        <f>E13*E14</f>
        <v>1396361679.2552433</v>
      </c>
      <c r="F15" s="20">
        <f>F13*F14</f>
        <v>1896982690.1648</v>
      </c>
    </row>
    <row r="17" spans="1:2" x14ac:dyDescent="0.25">
      <c r="A17" s="22" t="s">
        <v>52</v>
      </c>
      <c r="B17" s="23">
        <f>SUM(B15:F15)</f>
        <v>5634733294.995544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2693038100.2430415</v>
      </c>
    </row>
    <row r="5" spans="1:2" x14ac:dyDescent="0.25">
      <c r="A5" t="s">
        <v>56</v>
      </c>
      <c r="B5" s="18">
        <f>IF(Assumptions!$B$33=0,B4,B4-Forecast!F11-Forecast!F10-Forecast!F12)</f>
        <v>2838242423.198138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0.30871890845347144</v>
      </c>
    </row>
    <row r="7" spans="1:2" x14ac:dyDescent="0.25">
      <c r="A7" t="s">
        <v>58</v>
      </c>
      <c r="B7" s="18">
        <f>-MAX(Forecast!F9,0)*B6</f>
        <v>-876219102.816065</v>
      </c>
    </row>
    <row r="8" spans="1:2" x14ac:dyDescent="0.25">
      <c r="A8" t="s">
        <v>59</v>
      </c>
      <c r="B8" s="18">
        <f>IF(OR(Assumptions!$B$33=0,Assumptions!B12&lt;=0),B5,MAX(B5+B7,0))</f>
        <v>1962023320.3820734</v>
      </c>
    </row>
    <row r="9" spans="1:2" x14ac:dyDescent="0.25">
      <c r="A9" t="s">
        <v>60</v>
      </c>
      <c r="B9" s="18">
        <f>B8*(1+Assumptions!B12)/(Assumptions!B26-Assumptions!B12)</f>
        <v>35924983215.458664</v>
      </c>
    </row>
    <row r="10" spans="1:2" x14ac:dyDescent="0.25">
      <c r="A10" t="s">
        <v>61</v>
      </c>
      <c r="B10" s="18">
        <f>B9/(1+Assumptions!B26)^(5-0.5*Assumptions!B32)</f>
        <v>25305646919.007843</v>
      </c>
    </row>
    <row r="11" spans="1:2" x14ac:dyDescent="0.25">
      <c r="A11" t="s">
        <v>62</v>
      </c>
      <c r="B11" s="18">
        <f>Forecast!B17+B10</f>
        <v>30940380214.003387</v>
      </c>
    </row>
    <row r="12" spans="1:2" x14ac:dyDescent="0.25">
      <c r="A12" t="s">
        <v>63</v>
      </c>
      <c r="B12" s="18">
        <f>-Assumptions!B30</f>
        <v>-2905600000</v>
      </c>
    </row>
    <row r="13" spans="1:2" x14ac:dyDescent="0.25">
      <c r="A13" t="s">
        <v>64</v>
      </c>
      <c r="B13" s="18">
        <f>B11+B12</f>
        <v>28034780214.003387</v>
      </c>
    </row>
    <row r="14" spans="1:2" x14ac:dyDescent="0.25">
      <c r="A14" s="19" t="s">
        <v>65</v>
      </c>
      <c r="B14" s="24">
        <f>B13/Assumptions!B31</f>
        <v>12.311075098367903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2863846070.301197</v>
      </c>
    </row>
    <row r="18" spans="1:2" x14ac:dyDescent="0.25">
      <c r="A18" t="s">
        <v>60</v>
      </c>
      <c r="B18" s="18">
        <f>B17*Assumptions!B13</f>
        <v>48423140877.219185</v>
      </c>
    </row>
    <row r="19" spans="1:2" x14ac:dyDescent="0.25">
      <c r="A19" t="s">
        <v>61</v>
      </c>
      <c r="B19" s="18">
        <f>B18/(1+Assumptions!B26)^(5-0.5*Assumptions!B32)</f>
        <v>34109380048.95153</v>
      </c>
    </row>
    <row r="20" spans="1:2" x14ac:dyDescent="0.25">
      <c r="A20" t="s">
        <v>62</v>
      </c>
      <c r="B20" s="18">
        <f>Forecast!B17+B19</f>
        <v>39744113343.947075</v>
      </c>
    </row>
    <row r="21" spans="1:2" x14ac:dyDescent="0.25">
      <c r="A21" t="s">
        <v>63</v>
      </c>
      <c r="B21" s="18">
        <f>-Assumptions!B30</f>
        <v>-2905600000</v>
      </c>
    </row>
    <row r="22" spans="1:2" x14ac:dyDescent="0.25">
      <c r="A22" t="s">
        <v>64</v>
      </c>
      <c r="B22" s="18">
        <f>B20+B21</f>
        <v>36838513343.947075</v>
      </c>
    </row>
    <row r="23" spans="1:2" x14ac:dyDescent="0.25">
      <c r="A23" s="19" t="s">
        <v>65</v>
      </c>
      <c r="B23" s="25">
        <f>B22/Assumptions!B31</f>
        <v>16.17710932019457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178.3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1231.1075098367903</v>
      </c>
    </row>
    <row r="29" spans="1:2" x14ac:dyDescent="0.25">
      <c r="A29" s="19" t="s">
        <v>73</v>
      </c>
      <c r="B29" s="12">
        <f>B28/B26-1</f>
        <v>5.904697194822155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0.06098</v>
      </c>
      <c r="B5" s="31">
        <v>17.24063028079879</v>
      </c>
      <c r="C5" s="31">
        <v>17.31892789130584</v>
      </c>
      <c r="D5" s="31">
        <v>17.397225501812887</v>
      </c>
      <c r="E5" s="31">
        <v>17.475523112319934</v>
      </c>
      <c r="F5" s="31">
        <v>17.55382072282698</v>
      </c>
    </row>
    <row r="6" spans="1:6" x14ac:dyDescent="0.25">
      <c r="A6" s="30">
        <v>0.07098</v>
      </c>
      <c r="B6" s="31">
        <v>14.361406073557571</v>
      </c>
      <c r="C6" s="31">
        <v>14.425892186308442</v>
      </c>
      <c r="D6" s="31">
        <v>14.490378299059309</v>
      </c>
      <c r="E6" s="31">
        <v>14.554864411810177</v>
      </c>
      <c r="F6" s="31">
        <v>14.619350524561048</v>
      </c>
    </row>
    <row r="7" spans="1:6" x14ac:dyDescent="0.25">
      <c r="A7" s="30">
        <v>0.08098</v>
      </c>
      <c r="B7" s="31">
        <v>12.20262436275274</v>
      </c>
      <c r="C7" s="31">
        <v>12.256832075032158</v>
      </c>
      <c r="D7" s="32">
        <v>12.311039787311568</v>
      </c>
      <c r="E7" s="31">
        <v>12.365247499590984</v>
      </c>
      <c r="F7" s="31">
        <v>12.419455211870392</v>
      </c>
    </row>
    <row r="8" spans="1:6" x14ac:dyDescent="0.25">
      <c r="A8" s="30">
        <v>0.09098</v>
      </c>
      <c r="B8" s="31">
        <v>10.526323326869782</v>
      </c>
      <c r="C8" s="31">
        <v>10.572614355663271</v>
      </c>
      <c r="D8" s="31">
        <v>10.618905384456752</v>
      </c>
      <c r="E8" s="31">
        <v>10.665196413250241</v>
      </c>
      <c r="F8" s="31">
        <v>10.711487442043726</v>
      </c>
    </row>
    <row r="9" spans="1:6" x14ac:dyDescent="0.25">
      <c r="A9" s="30">
        <v>0.10098</v>
      </c>
      <c r="B9" s="31">
        <v>9.188822974869694</v>
      </c>
      <c r="C9" s="31">
        <v>9.22885204631222</v>
      </c>
      <c r="D9" s="31">
        <v>9.268881117754741</v>
      </c>
      <c r="E9" s="31">
        <v>9.308910189197263</v>
      </c>
      <c r="F9" s="31">
        <v>9.348939260639785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464600000</v>
      </c>
      <c r="C5" s="18">
        <v>396700000</v>
      </c>
      <c r="D5" s="18">
        <v>178100000</v>
      </c>
      <c r="E5" s="18">
        <v>146700000</v>
      </c>
      <c r="F5" s="8" t="s">
        <v>84</v>
      </c>
    </row>
    <row r="6" spans="1:6" x14ac:dyDescent="0.25">
      <c r="A6" t="s">
        <v>44</v>
      </c>
      <c r="B6" s="18">
        <v>428000000</v>
      </c>
      <c r="C6" s="18">
        <v>364700000</v>
      </c>
      <c r="D6" s="18">
        <v>156700000</v>
      </c>
      <c r="E6" s="18">
        <v>128800000</v>
      </c>
      <c r="F6" s="8" t="s">
        <v>85</v>
      </c>
    </row>
    <row r="7" spans="1:6" x14ac:dyDescent="0.25">
      <c r="A7" t="s">
        <v>86</v>
      </c>
      <c r="B7" s="18">
        <v>1000000</v>
      </c>
      <c r="C7" s="18">
        <v>600000</v>
      </c>
      <c r="D7" s="18">
        <v>700000</v>
      </c>
      <c r="E7" s="18">
        <v>600000</v>
      </c>
      <c r="F7" s="8" t="s">
        <v>87</v>
      </c>
    </row>
    <row r="8" spans="1:6" x14ac:dyDescent="0.25">
      <c r="A8" t="s">
        <v>88</v>
      </c>
      <c r="B8" s="18">
        <v>25200000</v>
      </c>
      <c r="C8" s="18">
        <v>32900000</v>
      </c>
      <c r="D8" s="18">
        <v>5800000</v>
      </c>
      <c r="E8" s="18">
        <v>16900000</v>
      </c>
      <c r="F8" s="8" t="s">
        <v>89</v>
      </c>
    </row>
    <row r="9" spans="1:6" x14ac:dyDescent="0.25">
      <c r="A9" t="s">
        <v>90</v>
      </c>
      <c r="B9" s="18">
        <v>-4800000</v>
      </c>
      <c r="C9" s="18">
        <v>4600000</v>
      </c>
      <c r="D9" s="18">
        <v>-10700000</v>
      </c>
      <c r="E9" s="18">
        <v>-12600000</v>
      </c>
      <c r="F9" s="8" t="s">
        <v>91</v>
      </c>
    </row>
    <row r="10" spans="1:6" x14ac:dyDescent="0.25">
      <c r="A10" t="s">
        <v>92</v>
      </c>
      <c r="B10" s="18">
        <v>2993200000</v>
      </c>
      <c r="C10" s="18">
        <v>2100100000</v>
      </c>
      <c r="D10" s="18">
        <v>2122200000</v>
      </c>
      <c r="E10" s="18">
        <v>1016900000</v>
      </c>
      <c r="F10" s="8" t="s">
        <v>93</v>
      </c>
    </row>
    <row r="11" spans="1:6" x14ac:dyDescent="0.25">
      <c r="A11" t="s">
        <v>94</v>
      </c>
      <c r="B11" s="18">
        <v>87600000</v>
      </c>
      <c r="C11" s="18">
        <v>41800000</v>
      </c>
      <c r="D11" s="18">
        <v>52400000</v>
      </c>
      <c r="E11" s="18">
        <v>23900000</v>
      </c>
      <c r="F11" s="8" t="s">
        <v>95</v>
      </c>
    </row>
    <row r="12" spans="1:6" x14ac:dyDescent="0.25">
      <c r="A12" t="s">
        <v>32</v>
      </c>
      <c r="B12" s="34">
        <v>2277200000</v>
      </c>
      <c r="C12" s="34">
        <v>2045900000</v>
      </c>
      <c r="D12" s="34">
        <v>1121700000</v>
      </c>
      <c r="E12" s="34">
        <v>982600000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2026-09-19T00:06:45Z</dcterms:modified>
</cp:coreProperties>
</file>