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<sst xmlns="http://schemas.openxmlformats.org/spreadsheetml/2006/main" count="115" uniqueCount="102">
  <si>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Logitech International S.A. (LOGN.SW)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</si>
  <si>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</si>
  <si>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</si>
  <si>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</si>
  <si>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</si>
  <si>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</si>
  <si>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</si>
  <si>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</si>
  <si>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</si>
  <si>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</si>
  <si>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</si>
  <si>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</si>
  <si>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</si>
  <si>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</si>
  <si>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</si>
  <si>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</si>
  <si>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</si>
  <si>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</si>
  <si>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</si>
  <si>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</si>
  <si>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</si>
  <si>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</si>
  <si>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</si>
  <si>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</si>
  <si>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</si>
  <si>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</si>
  <si>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</si>
  <si>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</si>
  <si>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</si>
  <si>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</si>
  <si>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</si>
  <si>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</si>
  <si>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</si>
  <si>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</si>
  <si>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</si>
  <si>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</si>
  <si>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</si>
  <si>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</si>
  <si>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</si>
  <si>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</si>
  <si>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</si>
  <si>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</si>
  <si>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</si>
  <si>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</si>
  <si>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</si>
  <si>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</si>
  <si>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</si>
  <si>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</si>
  <si>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</si>
  <si>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</si>
  <si>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</si>
  <si>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</si>
  <si>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</si>
  <si>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</si>
  <si>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</si>
  <si>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</si>
  <si>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</si>
  <si>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</si>
  <si>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</si>
  <si>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</si>
  <si>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</si>
  <si>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</si>
  <si>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</si>
  <si>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</si>
  <si>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</si>
  <si>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</si>
  <si>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</si>
  <si>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</si>
  <si>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</si>
  <si>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</si>
  <si>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USD to CHF</t>
  </si>
  <si>
    <t>USD/CHF at 0.8218</t>
  </si>
  <si>
    <t>Value per share (CHF)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</si>
  <si>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</si>
  <si>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</si>
  <si>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</si>
  <si>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</si>
  <si>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</si>
  <si>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</si>
  <si>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</si>
  <si>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</si>
  <si>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</si>
  <si>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</si>
  <si>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</si>
  <si>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</si>
  <si>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</si>
  <si>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</si>
  <si>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</si>
  <si>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</si>
  <si>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</si>
  <si>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</si>
  <si>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</si>
  <si>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</si>
  <si>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</si>
  <si>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</si>
  <si>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</si>
  <si>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</si>
  <si>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</si>
  <si>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</si>
  <si>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CHF. Modelled in USD, converted at the end.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</si>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</sst>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0.0217005429299717</v>
      </c>
    </row>
    <row r="7" spans="1:2" x14ac:dyDescent="0.25">
      <c r="A7" t="s">
        <v>5</v>
      </c>
      <c r="B7" s="6">
        <v>0.13874596139864478</v>
      </c>
    </row>
    <row r="8" spans="1:2" x14ac:dyDescent="0.25">
      <c r="A8" t="s">
        <v>6</v>
      </c>
      <c r="B8" s="6">
        <v>0.12306296217141063</v>
      </c>
    </row>
    <row r="9" spans="1:2" x14ac:dyDescent="0.25">
      <c r="A9" t="s">
        <v>7</v>
      </c>
      <c r="B9" s="6">
        <v>0.01885423686254914</v>
      </c>
    </row>
    <row r="10" spans="1:2" x14ac:dyDescent="0.25">
      <c r="A10" t="s">
        <v>8</v>
      </c>
      <c r="B10" s="6">
        <v>0.014597820498696613</v>
      </c>
    </row>
    <row r="11" spans="1:2" x14ac:dyDescent="0.25">
      <c r="A11" t="s">
        <v>9</v>
      </c>
      <c r="B11" s="6">
        <v>0.06761610245171254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11.872158171286527</v>
      </c>
    </row>
    <row r="14" spans="1:3" x14ac:dyDescent="0.25">
      <c r="A14" t="s">
        <v>12</v>
      </c>
      <c r="B14" s="6">
        <v>0.2536462130656043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0.76483</v>
      </c>
      <c r="C19" s="8" t="s">
        <v>19</v>
      </c>
    </row>
    <row r="20" spans="1:2" x14ac:dyDescent="0.25">
      <c r="A20" t="s">
        <v>20</v>
      </c>
      <c r="B20" s="10">
        <f>B17+B19*B18</f>
        <v>0.04706565</v>
      </c>
    </row>
    <row r="21" spans="1:3" x14ac:dyDescent="0.25">
      <c r="A21" t="s">
        <v>21</v>
      </c>
      <c r="B21" s="6">
        <v>0.025</v>
      </c>
      <c r="C21" s="8" t="s">
        <v>22</v>
      </c>
    </row>
    <row r="22" spans="1:2" x14ac:dyDescent="0.25">
      <c r="A22" t="s">
        <v>23</v>
      </c>
      <c r="B22" s="11">
        <v>11893222400</v>
      </c>
    </row>
    <row r="23" spans="1:2" x14ac:dyDescent="0.25">
      <c r="A23" t="s">
        <v>24</v>
      </c>
      <c r="B23" s="11">
        <v>88155000</v>
      </c>
    </row>
    <row r="24" spans="1:2" x14ac:dyDescent="0.25">
      <c r="A24" t="s">
        <v>25</v>
      </c>
      <c r="B24" s="10">
        <f>B22/(B22+B23)</f>
        <v>0.9926423317572819</v>
      </c>
    </row>
    <row r="25" spans="1:2" x14ac:dyDescent="0.25">
      <c r="A25" t="s">
        <v>26</v>
      </c>
      <c r="B25" s="10">
        <f>1-B24</f>
        <v>0.007357668242718107</v>
      </c>
    </row>
    <row r="26" spans="1:2" x14ac:dyDescent="0.25">
      <c r="A26" t="s">
        <v>27</v>
      </c>
      <c r="B26" s="12">
        <f>B24*B20+B25*B21*(1-B8)</f>
        <v>0.04688066185652448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4840761000</v>
      </c>
      <c r="C29" s="8" t="s">
        <v>30</v>
      </c>
    </row>
    <row r="30" spans="1:2" x14ac:dyDescent="0.25">
      <c r="A30" t="s">
        <v>31</v>
      </c>
      <c r="B30" s="11">
        <v>-1653391000</v>
      </c>
    </row>
    <row r="31" spans="1:2" x14ac:dyDescent="0.25">
      <c r="A31" t="s">
        <v>32</v>
      </c>
      <c r="B31" s="13">
        <v>148208000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0.0217005429299717</v>
      </c>
      <c r="C5" s="10">
        <f>Assumptions!B6</f>
        <v>0.0217005429299717</v>
      </c>
      <c r="D5" s="10">
        <f>Assumptions!B6</f>
        <v>0.0217005429299717</v>
      </c>
      <c r="E5" s="10">
        <f>Assumptions!B6</f>
        <v>0.0217005429299717</v>
      </c>
      <c r="F5" s="10">
        <f>Assumptions!B6</f>
        <v>0.0217005429299717</v>
      </c>
    </row>
    <row r="6" spans="1:6" x14ac:dyDescent="0.25">
      <c r="A6" t="s">
        <v>43</v>
      </c>
      <c r="B6" s="18">
        <f>Assumptions!B29*(1+B5)</f>
        <v>4945808141.894233</v>
      </c>
      <c r="C6" s="18">
        <f>B6*(1+C5)</f>
        <v>5053134863.800812</v>
      </c>
      <c r="D6" s="18">
        <f>C6*(1+D5)</f>
        <v>5162790633.843658</v>
      </c>
      <c r="E6" s="18">
        <f>D6*(1+E5)</f>
        <v>5274825993.631839</v>
      </c>
      <c r="F6" s="18">
        <f>E6*(1+F5)</f>
        <v>5389292581.554777</v>
      </c>
    </row>
    <row r="7" spans="1:6" x14ac:dyDescent="0.25">
      <c r="A7" t="s">
        <v>5</v>
      </c>
      <c r="B7" s="10">
        <f>Assumptions!B7</f>
        <v>0.13874596139864478</v>
      </c>
      <c r="C7" s="10">
        <f>Assumptions!B7</f>
        <v>0.13874596139864478</v>
      </c>
      <c r="D7" s="10">
        <f>Assumptions!B7</f>
        <v>0.13874596139864478</v>
      </c>
      <c r="E7" s="10">
        <f>Assumptions!B7</f>
        <v>0.13874596139864478</v>
      </c>
      <c r="F7" s="10">
        <f>Assumptions!B7</f>
        <v>0.13874596139864478</v>
      </c>
    </row>
    <row r="8" spans="1:6" x14ac:dyDescent="0.25">
      <c r="A8" t="s">
        <v>44</v>
      </c>
      <c r="B8" s="18">
        <f>B6*B7</f>
        <v>686210905.5403603</v>
      </c>
      <c r="C8" s="18">
        <f>C6*C7</f>
        <v>701102054.7550536</v>
      </c>
      <c r="D8" s="18">
        <f>D6*D7</f>
        <v>716316349.992557</v>
      </c>
      <c r="E8" s="18">
        <f>E6*E7</f>
        <v>731860803.6970112</v>
      </c>
      <c r="F8" s="18">
        <f>F6*F7</f>
        <v>747742580.4864018</v>
      </c>
    </row>
    <row r="9" spans="1:6" x14ac:dyDescent="0.25">
      <c r="A9" t="s">
        <v>45</v>
      </c>
      <c r="B9" s="18">
        <f>B8*(1-Assumptions!B8)</f>
        <v>601763758.8302375</v>
      </c>
      <c r="C9" s="18">
        <f>C8*(1-Assumptions!B8)</f>
        <v>614822359.1124341</v>
      </c>
      <c r="D9" s="18">
        <f>D8*(1-Assumptions!B8)</f>
        <v>628164338.1106601</v>
      </c>
      <c r="E9" s="18">
        <f>E8*(1-Assumptions!B8)</f>
        <v>641795845.2969078</v>
      </c>
      <c r="F9" s="18">
        <f>F8*(1-Assumptions!B8)</f>
        <v>655723163.5900507</v>
      </c>
    </row>
    <row r="10" spans="1:6" x14ac:dyDescent="0.25">
      <c r="A10" t="s">
        <v>46</v>
      </c>
      <c r="B10" s="18">
        <f>B6*Assumptions!B9</f>
        <v>93249438.18399791</v>
      </c>
      <c r="C10" s="18">
        <f>C6*Assumptions!B9</f>
        <v>95273001.6205055</v>
      </c>
      <c r="D10" s="18">
        <f>D6*Assumptions!B9</f>
        <v>97340477.48223855</v>
      </c>
      <c r="E10" s="18">
        <f>E6*Assumptions!B9</f>
        <v>99452818.69266582</v>
      </c>
      <c r="F10" s="18">
        <f>F6*Assumptions!B9</f>
        <v>101610998.8542127</v>
      </c>
    </row>
    <row r="11" spans="1:6" x14ac:dyDescent="0.25">
      <c r="A11" t="s">
        <v>47</v>
      </c>
      <c r="B11" s="18">
        <f>-B6*Assumptions!B10</f>
        <v>-72198019.47636424</v>
      </c>
      <c r="C11" s="18">
        <f>-C6*Assumptions!B10</f>
        <v>-73764755.69747001</v>
      </c>
      <c r="D11" s="18">
        <f>-D6*Assumptions!B10</f>
        <v>-75365490.94520183</v>
      </c>
      <c r="E11" s="18">
        <f>-E6*Assumptions!B10</f>
        <v>-77000963.01689659</v>
      </c>
      <c r="F11" s="18">
        <f>-F6*Assumptions!B10</f>
        <v>-78671925.72049391</v>
      </c>
    </row>
    <row r="12" spans="1:6" x14ac:dyDescent="0.25">
      <c r="A12" t="s">
        <v>48</v>
      </c>
      <c r="B12" s="18">
        <f>-(B6-Assumptions!B29)*Assumptions!B11</f>
        <v>-7102878.308580026</v>
      </c>
      <c r="C12" s="18">
        <f>-(C6-B6)*Assumptions!B11</f>
        <v>-7257014.624241708</v>
      </c>
      <c r="D12" s="18">
        <f>-(D6-C6)*Assumptions!B11</f>
        <v>-7414495.7816385515</v>
      </c>
      <c r="E12" s="18">
        <f>-(E6-D6)*Assumptions!B11</f>
        <v>-7575394.365652078</v>
      </c>
      <c r="F12" s="18">
        <f>-(F6-E6)*Assumptions!B11</f>
        <v>-7739784.536295361</v>
      </c>
    </row>
    <row r="13" spans="1:6" x14ac:dyDescent="0.25">
      <c r="A13" s="19" t="s">
        <v>49</v>
      </c>
      <c r="B13" s="20">
        <f>B9+B10+B11+B12</f>
        <v>615712299.2292911</v>
      </c>
      <c r="C13" s="20">
        <f>C9+C10+C11+C12</f>
        <v>629073590.4112278</v>
      </c>
      <c r="D13" s="20">
        <f>D9+D10+D11+D12</f>
        <v>642724828.8660582</v>
      </c>
      <c r="E13" s="20">
        <f>E9+E10+E11+E12</f>
        <v>656672306.6070249</v>
      </c>
      <c r="F13" s="20">
        <f>F9+F10+F11+F12</f>
        <v>670922452.1874741</v>
      </c>
    </row>
    <row r="14" spans="1:6" x14ac:dyDescent="0.25">
      <c r="A14" t="s">
        <v>50</v>
      </c>
      <c r="B14" s="21">
        <f>1/(1+Assumptions!$B$26)^(1-0.5*Assumptions!$B$32)</f>
        <v>0.9773529119253174</v>
      </c>
      <c r="C14" s="21">
        <f>1/(1+Assumptions!$B$26)^(2-0.5*Assumptions!$B$32)</f>
        <v>0.933585792092188</v>
      </c>
      <c r="D14" s="21">
        <f>1/(1+Assumptions!$B$26)^(3-0.5*Assumptions!$B$32)</f>
        <v>0.8917786201500552</v>
      </c>
      <c r="E14" s="21">
        <f>1/(1+Assumptions!$B$26)^(4-0.5*Assumptions!$B$32)</f>
        <v>0.8518436271127472</v>
      </c>
      <c r="F14" s="21">
        <f>1/(1+Assumptions!$B$26)^(5-0.5*Assumptions!$B$32)</f>
        <v>0.8136969744021241</v>
      </c>
    </row>
    <row r="15" spans="1:6" x14ac:dyDescent="0.25">
      <c r="A15" s="19" t="s">
        <v>51</v>
      </c>
      <c r="B15" s="20">
        <f>B13*B14</f>
        <v>601768208.55998</v>
      </c>
      <c r="C15" s="20">
        <f>C13*C14</f>
        <v>587294166.1883427</v>
      </c>
      <c r="D15" s="20">
        <f>D13*D14</f>
        <v>573168261.0223538</v>
      </c>
      <c r="E15" s="20">
        <f>E13*E14</f>
        <v>559382119.4846221</v>
      </c>
      <c r="F15" s="20">
        <f>F13*F14</f>
        <v>545927569.4034015</v>
      </c>
    </row>
    <row r="17" spans="1:2" x14ac:dyDescent="0.25">
      <c r="A17" s="22" t="s">
        <v>52</v>
      </c>
      <c r="B17" s="23">
        <f>SUM(B15:F15)</f>
        <v>2867540324.6587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670922452.1874741</v>
      </c>
    </row>
    <row r="5" spans="1:2" x14ac:dyDescent="0.25">
      <c r="A5" t="s">
        <v>56</v>
      </c>
      <c r="B5" s="18">
        <f>IF(Assumptions!$B$33=0,B4,B4-Forecast!F11-Forecast!F10-Forecast!F12)</f>
        <v>676499292.3190265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0.09856248077921778</v>
      </c>
    </row>
    <row r="7" spans="1:2" x14ac:dyDescent="0.25">
      <c r="A7" t="s">
        <v>58</v>
      </c>
      <c r="B7" s="18">
        <f>-MAX(Forecast!F9,0)*B6</f>
        <v>-66677448.49634848</v>
      </c>
    </row>
    <row r="8" spans="1:2" x14ac:dyDescent="0.25">
      <c r="A8" t="s">
        <v>59</v>
      </c>
      <c r="B8" s="18">
        <f>IF(OR(Assumptions!$B$33=0,Assumptions!B12&lt;=0),B5,MAX(B5+B7,0))</f>
        <v>609821843.822678</v>
      </c>
    </row>
    <row r="9" spans="1:2" x14ac:dyDescent="0.25">
      <c r="A9" t="s">
        <v>60</v>
      </c>
      <c r="B9" s="18">
        <f>B8*(1+Assumptions!B12)/(Assumptions!B26-Assumptions!B12)</f>
        <v>28567115291.892292</v>
      </c>
    </row>
    <row r="10" spans="1:2" x14ac:dyDescent="0.25">
      <c r="A10" t="s">
        <v>61</v>
      </c>
      <c r="B10" s="18">
        <f>B9/(1+Assumptions!B26)^(5-0.5*Assumptions!B32)</f>
        <v>23244975280.40941</v>
      </c>
    </row>
    <row r="11" spans="1:2" x14ac:dyDescent="0.25">
      <c r="A11" t="s">
        <v>62</v>
      </c>
      <c r="B11" s="18">
        <f>Forecast!B17+B10</f>
        <v>26112515605.068108</v>
      </c>
    </row>
    <row r="12" spans="1:2" x14ac:dyDescent="0.25">
      <c r="A12" t="s">
        <v>63</v>
      </c>
      <c r="B12" s="18">
        <f>-Assumptions!B30</f>
        <v>1653391000</v>
      </c>
    </row>
    <row r="13" spans="1:2" x14ac:dyDescent="0.25">
      <c r="A13" t="s">
        <v>64</v>
      </c>
      <c r="B13" s="18">
        <f>B11+B12</f>
        <v>27765906605.068108</v>
      </c>
    </row>
    <row r="14" spans="1:2" x14ac:dyDescent="0.25">
      <c r="A14" s="19" t="s">
        <v>65</v>
      </c>
      <c r="B14" s="24">
        <f>B13/Assumptions!B31</f>
        <v>187.3441825344658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849353579.3406146</v>
      </c>
    </row>
    <row r="18" spans="1:2" x14ac:dyDescent="0.25">
      <c r="A18" t="s">
        <v>60</v>
      </c>
      <c r="B18" s="18">
        <f>B17*Assumptions!B13</f>
        <v>10083660037.280136</v>
      </c>
    </row>
    <row r="19" spans="1:2" x14ac:dyDescent="0.25">
      <c r="A19" t="s">
        <v>61</v>
      </c>
      <c r="B19" s="18">
        <f>B18/(1+Assumptions!B26)^(5-0.5*Assumptions!B32)</f>
        <v>8205043663.234456</v>
      </c>
    </row>
    <row r="20" spans="1:2" x14ac:dyDescent="0.25">
      <c r="A20" t="s">
        <v>62</v>
      </c>
      <c r="B20" s="18">
        <f>Forecast!B17+B19</f>
        <v>11072583987.893156</v>
      </c>
    </row>
    <row r="21" spans="1:2" x14ac:dyDescent="0.25">
      <c r="A21" t="s">
        <v>63</v>
      </c>
      <c r="B21" s="18">
        <f>-Assumptions!B30</f>
        <v>1653391000</v>
      </c>
    </row>
    <row r="22" spans="1:2" x14ac:dyDescent="0.25">
      <c r="A22" t="s">
        <v>64</v>
      </c>
      <c r="B22" s="18">
        <f>B20+B21</f>
        <v>12725974987.893156</v>
      </c>
    </row>
    <row r="23" spans="1:2" x14ac:dyDescent="0.25">
      <c r="A23" s="19" t="s">
        <v>65</v>
      </c>
      <c r="B23" s="25">
        <f>B22/Assumptions!B31</f>
        <v>85.86564144913335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83.06</v>
      </c>
    </row>
    <row r="27" spans="1:3" x14ac:dyDescent="0.25">
      <c r="A27" t="s">
        <v>70</v>
      </c>
      <c r="B27" s="27">
        <v>0.82181</v>
      </c>
      <c r="C27" s="8" t="s">
        <v>71</v>
      </c>
    </row>
    <row r="28" spans="1:2" x14ac:dyDescent="0.25">
      <c r="A28" t="s">
        <v>72</v>
      </c>
      <c r="B28" s="28">
        <f>B14*B27</f>
        <v>153.96132264864934</v>
      </c>
    </row>
    <row r="29" spans="1:2" x14ac:dyDescent="0.25">
      <c r="A29" s="19" t="s">
        <v>73</v>
      </c>
      <c r="B29" s="12">
        <f>B28/B26-1</f>
        <v>0.8536157313827275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0.026881</v>
      </c>
      <c r="B5" s="31">
        <v>357.0558050562615</v>
      </c>
      <c r="C5" s="31">
        <v>584.5871489814849</v>
      </c>
      <c r="D5" s="31">
        <v>2021.3236492296212</v>
      </c>
      <c r="E5" s="31" t="s">
        <v>76</v>
      </c>
      <c r="F5" s="31" t="s">
        <v>76</v>
      </c>
    </row>
    <row r="6" spans="1:6" x14ac:dyDescent="0.25">
      <c r="A6" s="30">
        <v>0.036881</v>
      </c>
      <c r="B6" s="31">
        <v>200.22104302476183</v>
      </c>
      <c r="C6" s="31">
        <v>246.81434664647176</v>
      </c>
      <c r="D6" s="31">
        <v>332.55995831777705</v>
      </c>
      <c r="E6" s="31">
        <v>542.8066094358486</v>
      </c>
      <c r="F6" s="31">
        <v>1870.38555555704</v>
      </c>
    </row>
    <row r="7" spans="1:6" x14ac:dyDescent="0.25">
      <c r="A7" s="30">
        <v>0.046881</v>
      </c>
      <c r="B7" s="31">
        <v>141.75856408049125</v>
      </c>
      <c r="C7" s="31">
        <v>160.3243300205127</v>
      </c>
      <c r="D7" s="32">
        <v>187.34151548151507</v>
      </c>
      <c r="E7" s="31">
        <v>230.31982325448922</v>
      </c>
      <c r="F7" s="31">
        <v>309.4104893195359</v>
      </c>
    </row>
    <row r="8" spans="1:6" x14ac:dyDescent="0.25">
      <c r="A8" s="30">
        <v>0.056881</v>
      </c>
      <c r="B8" s="31">
        <v>111.20342181960268</v>
      </c>
      <c r="C8" s="31">
        <v>120.71797538453396</v>
      </c>
      <c r="D8" s="31">
        <v>133.19492185386468</v>
      </c>
      <c r="E8" s="31">
        <v>150.2873207702457</v>
      </c>
      <c r="F8" s="31">
        <v>175.15918596785966</v>
      </c>
    </row>
    <row r="9" spans="1:6" x14ac:dyDescent="0.25">
      <c r="A9" s="30">
        <v>0.066881</v>
      </c>
      <c r="B9" s="31">
        <v>92.41876824179981</v>
      </c>
      <c r="C9" s="31">
        <v>97.99436449687857</v>
      </c>
      <c r="D9" s="31">
        <v>104.88520111368982</v>
      </c>
      <c r="E9" s="31">
        <v>113.62620408192987</v>
      </c>
      <c r="F9" s="31">
        <v>125.08787606059404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4840761000</v>
      </c>
      <c r="C5" s="18">
        <v>4554900000</v>
      </c>
      <c r="D5" s="18">
        <v>4298467000</v>
      </c>
      <c r="E5" s="18">
        <v>4538818000</v>
      </c>
      <c r="F5" s="8" t="s">
        <v>85</v>
      </c>
    </row>
    <row r="6" spans="1:6" x14ac:dyDescent="0.25">
      <c r="A6" t="s">
        <v>44</v>
      </c>
      <c r="B6" s="18">
        <v>785054000</v>
      </c>
      <c r="C6" s="18">
        <v>664470000</v>
      </c>
      <c r="D6" s="18">
        <v>594478000</v>
      </c>
      <c r="E6" s="18">
        <v>493042000</v>
      </c>
      <c r="F6" s="8" t="s">
        <v>86</v>
      </c>
    </row>
    <row r="7" spans="1:6" x14ac:dyDescent="0.25">
      <c r="A7" t="s">
        <v>87</v>
      </c>
      <c r="B7" s="18">
        <v>77454000</v>
      </c>
      <c r="C7" s="18">
        <v>79762000</v>
      </c>
      <c r="D7" s="18">
        <v>84746000</v>
      </c>
      <c r="E7" s="18">
        <v>100716000</v>
      </c>
      <c r="F7" s="8" t="s">
        <v>88</v>
      </c>
    </row>
    <row r="8" spans="1:6" x14ac:dyDescent="0.25">
      <c r="A8" t="s">
        <v>89</v>
      </c>
      <c r="B8" s="18">
        <v>61562000</v>
      </c>
      <c r="C8" s="18">
        <v>56128000</v>
      </c>
      <c r="D8" s="18">
        <v>55897000</v>
      </c>
      <c r="E8" s="18">
        <v>92353000</v>
      </c>
      <c r="F8" s="8" t="s">
        <v>90</v>
      </c>
    </row>
    <row r="9" spans="1:6" x14ac:dyDescent="0.25">
      <c r="A9" t="s">
        <v>91</v>
      </c>
      <c r="B9" s="18">
        <v>-105712000</v>
      </c>
      <c r="C9" s="18">
        <v>17339000</v>
      </c>
      <c r="D9" s="18">
        <v>-389433000</v>
      </c>
      <c r="E9" s="18">
        <v>43630000</v>
      </c>
      <c r="F9" s="8" t="s">
        <v>92</v>
      </c>
    </row>
    <row r="10" spans="1:6" x14ac:dyDescent="0.25">
      <c r="A10" t="s">
        <v>93</v>
      </c>
      <c r="B10" s="18">
        <v>88155000</v>
      </c>
      <c r="C10" s="18">
        <v>92402000</v>
      </c>
      <c r="D10" s="18">
        <v>77027000</v>
      </c>
      <c r="E10" s="18">
        <v>71016000</v>
      </c>
      <c r="F10" s="8" t="s">
        <v>94</v>
      </c>
    </row>
    <row r="11" spans="1:6" x14ac:dyDescent="0.25">
      <c r="A11" t="s">
        <v>95</v>
      </c>
      <c r="B11" s="18">
        <v>1741546000</v>
      </c>
      <c r="C11" s="18">
        <v>1503205000</v>
      </c>
      <c r="D11" s="18">
        <v>1520842000</v>
      </c>
      <c r="E11" s="18">
        <v>1149023000</v>
      </c>
      <c r="F11" s="8" t="s">
        <v>96</v>
      </c>
    </row>
    <row r="12" spans="1:6" x14ac:dyDescent="0.25">
      <c r="A12" t="s">
        <v>32</v>
      </c>
      <c r="B12" s="34">
        <v>148208000</v>
      </c>
      <c r="C12" s="34">
        <v>152784000</v>
      </c>
      <c r="D12" s="34">
        <v>158171000</v>
      </c>
      <c r="E12" s="34">
        <v>163704000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2026-09-19T00:06:06Z</dcterms:modified>
</cp:coreProperties>
</file>