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<sst xmlns="http://schemas.openxmlformats.org/spreadsheetml/2006/main" count="112" uniqueCount="100">
  <si>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Legrand SA (LR.PA)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</si>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</sst>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0.043679146572704663</v>
      </c>
    </row>
    <row r="7" spans="1:2" x14ac:dyDescent="0.25">
      <c r="A7" t="s">
        <v>5</v>
      </c>
      <c r="B7" s="6">
        <v>0.18580977751104624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0.04427358322240092</v>
      </c>
    </row>
    <row r="10" spans="1:2" x14ac:dyDescent="0.25">
      <c r="A10" t="s">
        <v>8</v>
      </c>
      <c r="B10" s="6">
        <v>0.027173930035739043</v>
      </c>
    </row>
    <row r="11" spans="1:2" x14ac:dyDescent="0.25">
      <c r="A11" t="s">
        <v>9</v>
      </c>
      <c r="B11" s="6">
        <v>0.16688709871347843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17.958841284271283</v>
      </c>
    </row>
    <row r="14" spans="1:3" x14ac:dyDescent="0.25">
      <c r="A14" t="s">
        <v>12</v>
      </c>
      <c r="B14" s="6">
        <v>0.09938903972812488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0.9933</v>
      </c>
      <c r="C19" s="8" t="s">
        <v>19</v>
      </c>
    </row>
    <row r="20" spans="1:2" x14ac:dyDescent="0.25">
      <c r="A20" t="s">
        <v>20</v>
      </c>
      <c r="B20" s="10">
        <f>B17+B19*B18</f>
        <v>0.091598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35595026432</v>
      </c>
    </row>
    <row r="23" spans="1:2" x14ac:dyDescent="0.25">
      <c r="A23" t="s">
        <v>24</v>
      </c>
      <c r="B23" s="11">
        <v>6603800000</v>
      </c>
    </row>
    <row r="24" spans="1:2" x14ac:dyDescent="0.25">
      <c r="A24" t="s">
        <v>25</v>
      </c>
      <c r="B24" s="10">
        <f>B22/(B22+B23)</f>
        <v>0.8435074963366223</v>
      </c>
    </row>
    <row r="25" spans="1:2" x14ac:dyDescent="0.25">
      <c r="A25" t="s">
        <v>26</v>
      </c>
      <c r="B25" s="10">
        <f>1-B24</f>
        <v>0.15649250366337775</v>
      </c>
    </row>
    <row r="26" spans="1:2" x14ac:dyDescent="0.25">
      <c r="A26" t="s">
        <v>27</v>
      </c>
      <c r="B26" s="12">
        <f>B24*B20+B25*B21*(1-B8)</f>
        <v>0.08097935765642517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9480600000</v>
      </c>
      <c r="C29" s="8" t="s">
        <v>30</v>
      </c>
    </row>
    <row r="30" spans="1:2" x14ac:dyDescent="0.25">
      <c r="A30" t="s">
        <v>31</v>
      </c>
      <c r="B30" s="11">
        <v>4230500000</v>
      </c>
    </row>
    <row r="31" spans="1:2" x14ac:dyDescent="0.25">
      <c r="A31" t="s">
        <v>32</v>
      </c>
      <c r="B31" s="13">
        <v>266435233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0.043679146572704663</v>
      </c>
      <c r="C5" s="10">
        <f>Assumptions!B6</f>
        <v>0.043679146572704663</v>
      </c>
      <c r="D5" s="10">
        <f>Assumptions!B6</f>
        <v>0.043679146572704663</v>
      </c>
      <c r="E5" s="10">
        <f>Assumptions!B6</f>
        <v>0.043679146572704663</v>
      </c>
      <c r="F5" s="10">
        <f>Assumptions!B6</f>
        <v>0.043679146572704663</v>
      </c>
    </row>
    <row r="6" spans="1:6" x14ac:dyDescent="0.25">
      <c r="A6" t="s">
        <v>43</v>
      </c>
      <c r="B6" s="18">
        <f>Assumptions!B29*(1+B5)</f>
        <v>9894704516.997185</v>
      </c>
      <c r="C6" s="18">
        <f>B6*(1+C5)</f>
        <v>10326896765.888708</v>
      </c>
      <c r="D6" s="18">
        <f>C6*(1+D5)</f>
        <v>10777966803.367151</v>
      </c>
      <c r="E6" s="18">
        <f>D6*(1+E5)</f>
        <v>11248739195.12717</v>
      </c>
      <c r="F6" s="18">
        <f>E6*(1+F5)</f>
        <v>11740074523.189259</v>
      </c>
    </row>
    <row r="7" spans="1:6" x14ac:dyDescent="0.25">
      <c r="A7" t="s">
        <v>5</v>
      </c>
      <c r="B7" s="10">
        <f>Assumptions!B7</f>
        <v>0.18580977751104624</v>
      </c>
      <c r="C7" s="10">
        <f>Assumptions!B7</f>
        <v>0.18580977751104624</v>
      </c>
      <c r="D7" s="10">
        <f>Assumptions!B7</f>
        <v>0.18580977751104624</v>
      </c>
      <c r="E7" s="10">
        <f>Assumptions!B7</f>
        <v>0.18580977751104624</v>
      </c>
      <c r="F7" s="10">
        <f>Assumptions!B7</f>
        <v>0.18580977751104624</v>
      </c>
    </row>
    <row r="8" spans="1:6" x14ac:dyDescent="0.25">
      <c r="A8" t="s">
        <v>44</v>
      </c>
      <c r="B8" s="18">
        <f>B6*B7</f>
        <v>1838532844.8407912</v>
      </c>
      <c r="C8" s="18">
        <f>C6*C7</f>
        <v>1918838390.449324</v>
      </c>
      <c r="D8" s="18">
        <f>D6*D7</f>
        <v>2002651613.7550926</v>
      </c>
      <c r="E8" s="18">
        <f>E6*E7</f>
        <v>2090125727.126365</v>
      </c>
      <c r="F8" s="18">
        <f>F6*F7</f>
        <v>2181420635.1168985</v>
      </c>
    </row>
    <row r="9" spans="1:6" x14ac:dyDescent="0.25">
      <c r="A9" t="s">
        <v>45</v>
      </c>
      <c r="B9" s="18">
        <f>B8*(1-Assumptions!B8)</f>
        <v>1364191370.8718672</v>
      </c>
      <c r="C9" s="18">
        <f>C8*(1-Assumptions!B8)</f>
        <v>1423778085.7133982</v>
      </c>
      <c r="D9" s="18">
        <f>D8*(1-Assumptions!B8)</f>
        <v>1485967497.4062786</v>
      </c>
      <c r="E9" s="18">
        <f>E8*(1-Assumptions!B8)</f>
        <v>1550873289.527763</v>
      </c>
      <c r="F9" s="18">
        <f>F8*(1-Assumptions!B8)</f>
        <v>1618614111.2567387</v>
      </c>
    </row>
    <row r="10" spans="1:6" x14ac:dyDescent="0.25">
      <c r="A10" t="s">
        <v>46</v>
      </c>
      <c r="B10" s="18">
        <f>B6*Assumptions!B9</f>
        <v>438074023.8943412</v>
      </c>
      <c r="C10" s="18">
        <f>C6*Assumptions!B9</f>
        <v>457208723.39371663</v>
      </c>
      <c r="D10" s="18">
        <f>D6*Assumptions!B9</f>
        <v>477179210.23715</v>
      </c>
      <c r="E10" s="18">
        <f>E6*Assumptions!B9</f>
        <v>498021990.9025459</v>
      </c>
      <c r="F10" s="18">
        <f>F6*Assumptions!B9</f>
        <v>519775166.43960845</v>
      </c>
    </row>
    <row r="11" spans="1:6" x14ac:dyDescent="0.25">
      <c r="A11" t="s">
        <v>47</v>
      </c>
      <c r="B11" s="18">
        <f>-B6*Assumptions!B10</f>
        <v>-268878008.2691926</v>
      </c>
      <c r="C11" s="18">
        <f>-C6*Assumptions!B10</f>
        <v>-280622370.20255953</v>
      </c>
      <c r="D11" s="18">
        <f>-D6*Assumptions!B10</f>
        <v>-292879715.84221697</v>
      </c>
      <c r="E11" s="18">
        <f>-E6*Assumptions!B10</f>
        <v>-305672451.8786612</v>
      </c>
      <c r="F11" s="18">
        <f>-F6*Assumptions!B10</f>
        <v>-319023963.7075073</v>
      </c>
    </row>
    <row r="12" spans="1:6" x14ac:dyDescent="0.25">
      <c r="A12" t="s">
        <v>48</v>
      </c>
      <c r="B12" s="18">
        <f>-(B6-Assumptions!B29)*Assumptions!B11</f>
        <v>-69108701.40580648</v>
      </c>
      <c r="C12" s="18">
        <f>-(C6-B6)*Assumptions!B11</f>
        <v>-72127310.5039599</v>
      </c>
      <c r="D12" s="18">
        <f>-(D6-C6)*Assumptions!B11</f>
        <v>-75277769.87135735</v>
      </c>
      <c r="E12" s="18">
        <f>-(E6-D6)*Assumptions!B11</f>
        <v>-78565838.61523467</v>
      </c>
      <c r="F12" s="18">
        <f>-(F6-E6)*Assumptions!B11</f>
        <v>-81997527.395717</v>
      </c>
    </row>
    <row r="13" spans="1:6" x14ac:dyDescent="0.25">
      <c r="A13" s="19" t="s">
        <v>49</v>
      </c>
      <c r="B13" s="20">
        <f>B9+B10+B11+B12</f>
        <v>1464278685.0912094</v>
      </c>
      <c r="C13" s="20">
        <f>C9+C10+C11+C12</f>
        <v>1528237128.4005954</v>
      </c>
      <c r="D13" s="20">
        <f>D9+D10+D11+D12</f>
        <v>1594989221.9298542</v>
      </c>
      <c r="E13" s="20">
        <f>E9+E10+E11+E12</f>
        <v>1664656989.936413</v>
      </c>
      <c r="F13" s="20">
        <f>F9+F10+F11+F12</f>
        <v>1737367786.593123</v>
      </c>
    </row>
    <row r="14" spans="1:6" x14ac:dyDescent="0.25">
      <c r="A14" t="s">
        <v>50</v>
      </c>
      <c r="B14" s="21">
        <f>1/(1+Assumptions!$B$26)^(1-0.5*Assumptions!$B$32)</f>
        <v>0.9618144547134213</v>
      </c>
      <c r="C14" s="21">
        <f>1/(1+Assumptions!$B$26)^(2-0.5*Assumptions!$B$32)</f>
        <v>0.8897620920335106</v>
      </c>
      <c r="D14" s="21">
        <f>1/(1+Assumptions!$B$26)^(3-0.5*Assumptions!$B$32)</f>
        <v>0.8231073847353797</v>
      </c>
      <c r="E14" s="21">
        <f>1/(1+Assumptions!$B$26)^(4-0.5*Assumptions!$B$32)</f>
        <v>0.7614459785059036</v>
      </c>
      <c r="F14" s="21">
        <f>1/(1+Assumptions!$B$26)^(5-0.5*Assumptions!$B$32)</f>
        <v>0.7044038104083011</v>
      </c>
    </row>
    <row r="15" spans="1:6" x14ac:dyDescent="0.25">
      <c r="A15" s="19" t="s">
        <v>51</v>
      </c>
      <c r="B15" s="20">
        <f>B13*B14</f>
        <v>1408364405.049487</v>
      </c>
      <c r="C15" s="20">
        <f>C13*C14</f>
        <v>1359767464.4889987</v>
      </c>
      <c r="D15" s="20">
        <f>D13*D14</f>
        <v>1312847407.1438005</v>
      </c>
      <c r="E15" s="20">
        <f>E13*E14</f>
        <v>1267546370.578824</v>
      </c>
      <c r="F15" s="20">
        <f>F13*F14</f>
        <v>1223808488.956832</v>
      </c>
    </row>
    <row r="17" spans="1:2" x14ac:dyDescent="0.25">
      <c r="A17" s="22" t="s">
        <v>52</v>
      </c>
      <c r="B17" s="23">
        <f>SUM(B15:F15)</f>
        <v>6572334136.217942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1737367786.593123</v>
      </c>
    </row>
    <row r="5" spans="1:2" x14ac:dyDescent="0.25">
      <c r="A5" t="s">
        <v>56</v>
      </c>
      <c r="B5" s="18">
        <f>IF(Assumptions!$B$33=0,B4,B4-Forecast!F11-Forecast!F10-Forecast!F12)</f>
        <v>1777850764.5270612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0.2515367898551651</v>
      </c>
    </row>
    <row r="7" spans="1:2" x14ac:dyDescent="0.25">
      <c r="A7" t="s">
        <v>58</v>
      </c>
      <c r="B7" s="18">
        <f>-MAX(Forecast!F9,0)*B6</f>
        <v>-447194874.150688</v>
      </c>
    </row>
    <row r="8" spans="1:2" x14ac:dyDescent="0.25">
      <c r="A8" t="s">
        <v>59</v>
      </c>
      <c r="B8" s="18">
        <f>IF(OR(Assumptions!$B$33=0,Assumptions!B12&lt;=0),B5,MAX(B5+B7,0))</f>
        <v>1330655890.3763733</v>
      </c>
    </row>
    <row r="9" spans="1:2" x14ac:dyDescent="0.25">
      <c r="A9" t="s">
        <v>60</v>
      </c>
      <c r="B9" s="18">
        <f>B8*(1+Assumptions!B12)/(Assumptions!B26-Assumptions!B12)</f>
        <v>24364736301.671997</v>
      </c>
    </row>
    <row r="10" spans="1:2" x14ac:dyDescent="0.25">
      <c r="A10" t="s">
        <v>61</v>
      </c>
      <c r="B10" s="18">
        <f>B9/(1+Assumptions!B26)^(5-0.5*Assumptions!B32)</f>
        <v>17162613090.491213</v>
      </c>
    </row>
    <row r="11" spans="1:2" x14ac:dyDescent="0.25">
      <c r="A11" t="s">
        <v>62</v>
      </c>
      <c r="B11" s="18">
        <f>Forecast!B17+B10</f>
        <v>23734947226.709156</v>
      </c>
    </row>
    <row r="12" spans="1:2" x14ac:dyDescent="0.25">
      <c r="A12" t="s">
        <v>63</v>
      </c>
      <c r="B12" s="18">
        <f>-Assumptions!B30</f>
        <v>-4230500000</v>
      </c>
    </row>
    <row r="13" spans="1:2" x14ac:dyDescent="0.25">
      <c r="A13" t="s">
        <v>64</v>
      </c>
      <c r="B13" s="18">
        <f>B11+B12</f>
        <v>19504447226.709156</v>
      </c>
    </row>
    <row r="14" spans="1:2" x14ac:dyDescent="0.25">
      <c r="A14" s="19" t="s">
        <v>65</v>
      </c>
      <c r="B14" s="24">
        <f>B13/Assumptions!B31</f>
        <v>73.20521016343643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2701195801.556507</v>
      </c>
    </row>
    <row r="18" spans="1:2" x14ac:dyDescent="0.25">
      <c r="A18" t="s">
        <v>60</v>
      </c>
      <c r="B18" s="18">
        <f>B17*Assumptions!B13</f>
        <v>48510346677.893265</v>
      </c>
    </row>
    <row r="19" spans="1:2" x14ac:dyDescent="0.25">
      <c r="A19" t="s">
        <v>61</v>
      </c>
      <c r="B19" s="18">
        <f>B18/(1+Assumptions!B26)^(5-0.5*Assumptions!B32)</f>
        <v>34170873044.13569</v>
      </c>
    </row>
    <row r="20" spans="1:2" x14ac:dyDescent="0.25">
      <c r="A20" t="s">
        <v>62</v>
      </c>
      <c r="B20" s="18">
        <f>Forecast!B17+B19</f>
        <v>40743207180.35363</v>
      </c>
    </row>
    <row r="21" spans="1:2" x14ac:dyDescent="0.25">
      <c r="A21" t="s">
        <v>63</v>
      </c>
      <c r="B21" s="18">
        <f>-Assumptions!B30</f>
        <v>-4230500000</v>
      </c>
    </row>
    <row r="22" spans="1:2" x14ac:dyDescent="0.25">
      <c r="A22" t="s">
        <v>64</v>
      </c>
      <c r="B22" s="18">
        <f>B20+B21</f>
        <v>36512707180.35363</v>
      </c>
    </row>
    <row r="23" spans="1:2" x14ac:dyDescent="0.25">
      <c r="A23" s="19" t="s">
        <v>65</v>
      </c>
      <c r="B23" s="25">
        <f>B22/Assumptions!B31</f>
        <v>137.04158706500215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135.8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73.20521016343643</v>
      </c>
    </row>
    <row r="29" spans="1:2" x14ac:dyDescent="0.25">
      <c r="A29" s="19" t="s">
        <v>73</v>
      </c>
      <c r="B29" s="12">
        <f>B28/B26-1</f>
        <v>-0.46093365122653585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0.060979</v>
      </c>
      <c r="B5" s="31">
        <v>105.76827906180839</v>
      </c>
      <c r="C5" s="31">
        <v>111.58816476313906</v>
      </c>
      <c r="D5" s="31">
        <v>118.95414551586053</v>
      </c>
      <c r="E5" s="31">
        <v>128.61483895678683</v>
      </c>
      <c r="F5" s="31">
        <v>141.8951879368003</v>
      </c>
    </row>
    <row r="6" spans="1:6" x14ac:dyDescent="0.25">
      <c r="A6" s="30">
        <v>0.070979</v>
      </c>
      <c r="B6" s="31">
        <v>84.80832185496278</v>
      </c>
      <c r="C6" s="31">
        <v>87.68367880590597</v>
      </c>
      <c r="D6" s="31">
        <v>91.13077458352282</v>
      </c>
      <c r="E6" s="31">
        <v>95.35888912144053</v>
      </c>
      <c r="F6" s="31">
        <v>100.69363684486572</v>
      </c>
    </row>
    <row r="7" spans="1:6" x14ac:dyDescent="0.25">
      <c r="A7" s="30">
        <v>0.080979</v>
      </c>
      <c r="B7" s="31">
        <v>70.18464639514086</v>
      </c>
      <c r="C7" s="31">
        <v>71.59072271528316</v>
      </c>
      <c r="D7" s="32">
        <v>73.20573746241509</v>
      </c>
      <c r="E7" s="31">
        <v>75.09116842944837</v>
      </c>
      <c r="F7" s="31">
        <v>77.33523509263341</v>
      </c>
    </row>
    <row r="8" spans="1:6" x14ac:dyDescent="0.25">
      <c r="A8" s="30">
        <v>0.090979</v>
      </c>
      <c r="B8" s="31">
        <v>59.39627202153087</v>
      </c>
      <c r="C8" s="31">
        <v>60.009102800752196</v>
      </c>
      <c r="D8" s="31">
        <v>60.68043233963734</v>
      </c>
      <c r="E8" s="31">
        <v>61.42465053298546</v>
      </c>
      <c r="F8" s="31">
        <v>62.261288451679256</v>
      </c>
    </row>
    <row r="9" spans="1:6" x14ac:dyDescent="0.25">
      <c r="A9" s="30">
        <v>0.100979</v>
      </c>
      <c r="B9" s="31">
        <v>51.227112658413525</v>
      </c>
      <c r="C9" s="31">
        <v>51.44141994017631</v>
      </c>
      <c r="D9" s="31">
        <v>51.65572722193908</v>
      </c>
      <c r="E9" s="31">
        <v>51.87003450370188</v>
      </c>
      <c r="F9" s="31">
        <v>52.084341785464645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9480600000</v>
      </c>
      <c r="C5" s="18">
        <v>8648900000</v>
      </c>
      <c r="D5" s="18">
        <v>8416900000</v>
      </c>
      <c r="E5" s="18">
        <v>8339400000</v>
      </c>
      <c r="F5" s="8" t="s">
        <v>84</v>
      </c>
    </row>
    <row r="6" spans="1:6" x14ac:dyDescent="0.25">
      <c r="A6" t="s">
        <v>44</v>
      </c>
      <c r="B6" s="18">
        <v>1808500000</v>
      </c>
      <c r="C6" s="18">
        <v>1642700000</v>
      </c>
      <c r="D6" s="18">
        <v>1591600000</v>
      </c>
      <c r="E6" s="18">
        <v>1446500000</v>
      </c>
      <c r="F6" s="8" t="s">
        <v>85</v>
      </c>
    </row>
    <row r="7" spans="1:6" x14ac:dyDescent="0.25">
      <c r="A7" t="s">
        <v>86</v>
      </c>
      <c r="B7" s="18">
        <v>409100000</v>
      </c>
      <c r="C7" s="18">
        <v>379700000</v>
      </c>
      <c r="D7" s="18">
        <v>370100000</v>
      </c>
      <c r="E7" s="18">
        <v>384200000</v>
      </c>
      <c r="F7" s="8" t="s">
        <v>87</v>
      </c>
    </row>
    <row r="8" spans="1:6" x14ac:dyDescent="0.25">
      <c r="A8" t="s">
        <v>88</v>
      </c>
      <c r="B8" s="18">
        <v>248700000</v>
      </c>
      <c r="C8" s="18">
        <v>239600000</v>
      </c>
      <c r="D8" s="18">
        <v>253300000</v>
      </c>
      <c r="E8" s="18">
        <v>205700000</v>
      </c>
      <c r="F8" s="8" t="s">
        <v>89</v>
      </c>
    </row>
    <row r="9" spans="1:6" x14ac:dyDescent="0.25">
      <c r="A9" t="s">
        <v>90</v>
      </c>
      <c r="B9" s="18">
        <v>138800000</v>
      </c>
      <c r="C9" s="18">
        <v>75300000</v>
      </c>
      <c r="D9" s="18">
        <v>-235900000</v>
      </c>
      <c r="E9" s="18">
        <v>248400000</v>
      </c>
      <c r="F9" s="8" t="s">
        <v>91</v>
      </c>
    </row>
    <row r="10" spans="1:6" x14ac:dyDescent="0.25">
      <c r="A10" t="s">
        <v>92</v>
      </c>
      <c r="B10" s="18">
        <v>6603800000</v>
      </c>
      <c r="C10" s="18">
        <v>5086200000</v>
      </c>
      <c r="D10" s="18">
        <v>4821300000</v>
      </c>
      <c r="E10" s="18">
        <v>4665700000</v>
      </c>
      <c r="F10" s="8" t="s">
        <v>93</v>
      </c>
    </row>
    <row r="11" spans="1:6" x14ac:dyDescent="0.25">
      <c r="A11" t="s">
        <v>94</v>
      </c>
      <c r="B11" s="18">
        <v>2373300000</v>
      </c>
      <c r="C11" s="18">
        <v>2076500000</v>
      </c>
      <c r="D11" s="18">
        <v>2784000000</v>
      </c>
      <c r="E11" s="18">
        <v>2398500000</v>
      </c>
      <c r="F11" s="8" t="s">
        <v>95</v>
      </c>
    </row>
    <row r="12" spans="1:6" x14ac:dyDescent="0.25">
      <c r="A12" t="s">
        <v>32</v>
      </c>
      <c r="B12" s="34">
        <v>266435233</v>
      </c>
      <c r="C12" s="34">
        <v>263709361</v>
      </c>
      <c r="D12" s="34">
        <v>266853396</v>
      </c>
      <c r="E12" s="34">
        <v>268284732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2026-09-19T00:06:45Z</dcterms:modified>
</cp:coreProperties>
</file>