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<sst xmlns="http://schemas.openxmlformats.org/spreadsheetml/2006/main" count="113" uniqueCount="101">
  <si>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Lam Research Corporation (LRCX)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</si>
  <si>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</si>
  <si>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</si>
  <si>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</si>
  <si>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</si>
  <si>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</si>
  <si>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</si>
  <si>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</si>
  <si>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</si>
  <si>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</si>
  <si>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</si>
  <si>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</si>
  <si>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</si>
  <si>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</si>
  <si>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</si>
  <si>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</si>
  <si>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</si>
  <si>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</si>
  <si>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</si>
  <si>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</si>
  <si>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</si>
  <si>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</si>
  <si>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</si>
  <si>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</si>
  <si>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</si>
  <si>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</si>
  <si>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</si>
  <si>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</si>
  <si>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</si>
  <si>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</si>
  <si>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</si>
  <si>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</si>
  <si>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</si>
  <si>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</si>
  <si>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</si>
  <si>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</si>
  <si>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</si>
  <si>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</si>
  <si>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</si>
  <si>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</si>
  <si>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</si>
  <si>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</si>
  <si>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</si>
  <si>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</si>
  <si>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</si>
  <si>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</si>
  <si>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</si>
  <si>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</si>
  <si>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</si>
  <si>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</si>
  <si>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</si>
  <si>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</si>
  <si>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</si>
  <si>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</si>
  <si>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</si>
  <si>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</si>
  <si>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</si>
  <si>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</si>
  <si>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</si>
  <si>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</si>
  <si>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</si>
  <si>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</si>
  <si>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</si>
  <si>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</si>
  <si>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</si>
  <si>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</si>
  <si>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</si>
  <si>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</si>
  <si>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</si>
  <si>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</si>
  <si>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</si>
  <si>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</si>
  <si>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</si>
  <si>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</si>
  <si>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</si>
  <si>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</si>
  <si>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</si>
  <si>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</si>
  <si>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</si>
  <si>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</si>
  <si>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</si>
  <si>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</si>
  <si>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</si>
  <si>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</si>
  <si>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</si>
  <si>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</si>
  <si>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</si>
  <si>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</si>
  <si>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</si>
  <si>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</si>
  <si>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</si>
  <si>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</si>
  <si>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</si>
  <si>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</si>
  <si>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</si>
  <si>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</si>
  <si>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</si>
  <si>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</si>
  <si>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3.5% of revenue against depreciation of 2.1%. A perpetuity has to be a steady state, so the terminal year uses maintenance capex at depreciation and then charges the reinvestment terminal growth requires (g/ROIC of NOPAT). The bridge is shown under Terminal Value.</t>
  </si>
  <si>
    <t>Current EV/EBITDA of 41.5x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</si>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</sst>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0.10055823901653271</v>
      </c>
    </row>
    <row r="7" spans="1:2" x14ac:dyDescent="0.25">
      <c r="A7" t="s">
        <v>5</v>
      </c>
      <c r="B7" s="6">
        <v>0.3149126937831866</v>
      </c>
    </row>
    <row r="8" spans="1:2" x14ac:dyDescent="0.25">
      <c r="A8" t="s">
        <v>6</v>
      </c>
      <c r="B8" s="6">
        <v>0.11888675701073338</v>
      </c>
    </row>
    <row r="9" spans="1:2" x14ac:dyDescent="0.25">
      <c r="A9" t="s">
        <v>7</v>
      </c>
      <c r="B9" s="6">
        <v>0.020934387976895646</v>
      </c>
    </row>
    <row r="10" spans="1:2" x14ac:dyDescent="0.25">
      <c r="A10" t="s">
        <v>8</v>
      </c>
      <c r="B10" s="6">
        <v>0.03454208517773138</v>
      </c>
    </row>
    <row r="11" spans="1:2" x14ac:dyDescent="0.25">
      <c r="A11" t="s">
        <v>9</v>
      </c>
      <c r="B11" s="6">
        <v>0.14286937256502835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0.35584851383629473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1.57553</v>
      </c>
      <c r="C19" s="8" t="s">
        <v>19</v>
      </c>
    </row>
    <row r="20" spans="1:2" x14ac:dyDescent="0.25">
      <c r="A20" t="s">
        <v>20</v>
      </c>
      <c r="B20" s="10">
        <f>B17+B19*B18</f>
        <v>0.13663415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360518057984</v>
      </c>
    </row>
    <row r="23" spans="1:2" x14ac:dyDescent="0.25">
      <c r="A23" t="s">
        <v>24</v>
      </c>
      <c r="B23" s="11">
        <v>3734563000</v>
      </c>
    </row>
    <row r="24" spans="1:2" x14ac:dyDescent="0.25">
      <c r="A24" t="s">
        <v>25</v>
      </c>
      <c r="B24" s="10">
        <f>B22/(B22+B23)</f>
        <v>0.9897473270338828</v>
      </c>
    </row>
    <row r="25" spans="1:2" x14ac:dyDescent="0.25">
      <c r="A25" t="s">
        <v>26</v>
      </c>
      <c r="B25" s="10">
        <f>1-B24</f>
        <v>0.010252672966117204</v>
      </c>
    </row>
    <row r="26" spans="1:2" x14ac:dyDescent="0.25">
      <c r="A26" t="s">
        <v>27</v>
      </c>
      <c r="B26" s="12">
        <f>B24*B20+B25*B21*(1-B8)</f>
        <v>0.13568479236505226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23232690000</v>
      </c>
      <c r="C29" s="8" t="s">
        <v>30</v>
      </c>
    </row>
    <row r="30" spans="1:2" x14ac:dyDescent="0.25">
      <c r="A30" t="s">
        <v>31</v>
      </c>
      <c r="B30" s="11">
        <v>-1844608000</v>
      </c>
    </row>
    <row r="31" spans="1:2" x14ac:dyDescent="0.25">
      <c r="A31" t="s">
        <v>32</v>
      </c>
      <c r="B31" s="13">
        <v>1261102000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0.10055823901653271</v>
      </c>
      <c r="C5" s="10">
        <f>Assumptions!B6</f>
        <v>0.10055823901653271</v>
      </c>
      <c r="D5" s="10">
        <f>Assumptions!B6</f>
        <v>0.10055823901653271</v>
      </c>
      <c r="E5" s="10">
        <f>Assumptions!B6</f>
        <v>0.10055823901653271</v>
      </c>
      <c r="F5" s="10">
        <f>Assumptions!B6</f>
        <v>0.10055823901653271</v>
      </c>
    </row>
    <row r="6" spans="1:6" x14ac:dyDescent="0.25">
      <c r="A6" t="s">
        <v>43</v>
      </c>
      <c r="B6" s="18">
        <f>Assumptions!B29*(1+B5)</f>
        <v>25568928394.01701</v>
      </c>
      <c r="C6" s="18">
        <f>B6*(1+C5)</f>
        <v>28140094806.85918</v>
      </c>
      <c r="D6" s="18">
        <f>C6*(1+D5)</f>
        <v>30969813186.395218</v>
      </c>
      <c r="E6" s="18">
        <f>D6*(1+E5)</f>
        <v>34084083063.090115</v>
      </c>
      <c r="F6" s="18">
        <f>E6*(1+F5)</f>
        <v>37511518434.407684</v>
      </c>
    </row>
    <row r="7" spans="1:6" x14ac:dyDescent="0.25">
      <c r="A7" t="s">
        <v>5</v>
      </c>
      <c r="B7" s="10">
        <f>Assumptions!B7</f>
        <v>0.3149126937831866</v>
      </c>
      <c r="C7" s="10">
        <f>Assumptions!B7</f>
        <v>0.3149126937831866</v>
      </c>
      <c r="D7" s="10">
        <f>Assumptions!B7</f>
        <v>0.3149126937831866</v>
      </c>
      <c r="E7" s="10">
        <f>Assumptions!B7</f>
        <v>0.3149126937831866</v>
      </c>
      <c r="F7" s="10">
        <f>Assumptions!B7</f>
        <v>0.3149126937831866</v>
      </c>
    </row>
    <row r="8" spans="1:6" x14ac:dyDescent="0.25">
      <c r="A8" t="s">
        <v>44</v>
      </c>
      <c r="B8" s="18">
        <f>B6*B7</f>
        <v>8051980117.709304</v>
      </c>
      <c r="C8" s="18">
        <f>C6*C7</f>
        <v>8861673058.942284</v>
      </c>
      <c r="D8" s="18">
        <f>D6*D7</f>
        <v>9752787296.48977</v>
      </c>
      <c r="E8" s="18">
        <f>E6*E7</f>
        <v>10733510412.527594</v>
      </c>
      <c r="F8" s="18">
        <f>F6*F7</f>
        <v>11812853318.076986</v>
      </c>
    </row>
    <row r="9" spans="1:6" x14ac:dyDescent="0.25">
      <c r="A9" t="s">
        <v>45</v>
      </c>
      <c r="B9" s="18">
        <f>B8*(1-Assumptions!B8)</f>
        <v>7094706313.999942</v>
      </c>
      <c r="C9" s="18">
        <f>C8*(1-Assumptions!B8)</f>
        <v>7808137487.27525</v>
      </c>
      <c r="D9" s="18">
        <f>D8*(1-Assumptions!B8)</f>
        <v>8593310042.994625</v>
      </c>
      <c r="E9" s="18">
        <f>E8*(1-Assumptions!B8)</f>
        <v>9457438168.24125</v>
      </c>
      <c r="F9" s="18">
        <f>F8*(1-Assumptions!B8)</f>
        <v>10408461496.047333</v>
      </c>
    </row>
    <row r="10" spans="1:6" x14ac:dyDescent="0.25">
      <c r="A10" t="s">
        <v>46</v>
      </c>
      <c r="B10" s="18">
        <f>B6*Assumptions!B9</f>
        <v>535269867.1538154</v>
      </c>
      <c r="C10" s="18">
        <f>C6*Assumptions!B9</f>
        <v>589095662.3934164</v>
      </c>
      <c r="D10" s="18">
        <f>D6*Assumptions!B9</f>
        <v>648334084.8159763</v>
      </c>
      <c r="E10" s="18">
        <f>E6*Assumptions!B9</f>
        <v>713529418.6794662</v>
      </c>
      <c r="F10" s="18">
        <f>F6*Assumptions!B9</f>
        <v>785280680.5083636</v>
      </c>
    </row>
    <row r="11" spans="1:6" x14ac:dyDescent="0.25">
      <c r="A11" t="s">
        <v>47</v>
      </c>
      <c r="B11" s="18">
        <f>-B6*Assumptions!B10</f>
        <v>-883204102.48945</v>
      </c>
      <c r="C11" s="18">
        <f>-C6*Assumptions!B10</f>
        <v>-972017551.7279662</v>
      </c>
      <c r="D11" s="18">
        <f>-D6*Assumptions!B10</f>
        <v>-1069761925.022892</v>
      </c>
      <c r="E11" s="18">
        <f>-E6*Assumptions!B10</f>
        <v>-1177335300.37013</v>
      </c>
      <c r="F11" s="18">
        <f>-F6*Assumptions!B10</f>
        <v>-1295726064.907351</v>
      </c>
    </row>
    <row r="12" spans="1:6" x14ac:dyDescent="0.25">
      <c r="A12" t="s">
        <v>48</v>
      </c>
      <c r="B12" s="18">
        <f>-(B6-Assumptions!B29)*Assumptions!B11</f>
        <v>-333776913.51553965</v>
      </c>
      <c r="C12" s="18">
        <f>-(C6-B6)*Assumptions!B11</f>
        <v>-367340932.1630356</v>
      </c>
      <c r="D12" s="18">
        <f>-(D6-C6)*Assumptions!B11</f>
        <v>-404280089.42004246</v>
      </c>
      <c r="E12" s="18">
        <f>-(E6-D6)*Assumptions!B11</f>
        <v>-444933783.2815681</v>
      </c>
      <c r="F12" s="18">
        <f>-(F6-E6)*Assumptions!B11</f>
        <v>-489675541.0073262</v>
      </c>
    </row>
    <row r="13" spans="1:6" x14ac:dyDescent="0.25">
      <c r="A13" s="19" t="s">
        <v>49</v>
      </c>
      <c r="B13" s="20">
        <f>B9+B10+B11+B12</f>
        <v>6412995165.148767</v>
      </c>
      <c r="C13" s="20">
        <f>C9+C10+C11+C12</f>
        <v>7057874665.777665</v>
      </c>
      <c r="D13" s="20">
        <f>D9+D10+D11+D12</f>
        <v>7767602113.367668</v>
      </c>
      <c r="E13" s="20">
        <f>E9+E10+E11+E12</f>
        <v>8548698503.269016</v>
      </c>
      <c r="F13" s="20">
        <f>F9+F10+F11+F12</f>
        <v>9408340570.64102</v>
      </c>
    </row>
    <row r="14" spans="1:6" x14ac:dyDescent="0.25">
      <c r="A14" t="s">
        <v>50</v>
      </c>
      <c r="B14" s="21">
        <f>1/(1+Assumptions!$B$26)^(1-0.5*Assumptions!$B$32)</f>
        <v>0.9383634748978662</v>
      </c>
      <c r="C14" s="21">
        <f>1/(1+Assumptions!$B$26)^(2-0.5*Assumptions!$B$32)</f>
        <v>0.8262534474409344</v>
      </c>
      <c r="D14" s="21">
        <f>1/(1+Assumptions!$B$26)^(3-0.5*Assumptions!$B$32)</f>
        <v>0.7275376521686707</v>
      </c>
      <c r="E14" s="21">
        <f>1/(1+Assumptions!$B$26)^(4-0.5*Assumptions!$B$32)</f>
        <v>0.6406158267326808</v>
      </c>
      <c r="F14" s="21">
        <f>1/(1+Assumptions!$B$26)^(5-0.5*Assumptions!$B$32)</f>
        <v>0.5640788985107432</v>
      </c>
    </row>
    <row r="15" spans="1:6" x14ac:dyDescent="0.25">
      <c r="A15" s="19" t="s">
        <v>51</v>
      </c>
      <c r="B15" s="20">
        <f>B13*B14</f>
        <v>6017720427.672213</v>
      </c>
      <c r="C15" s="20">
        <f>C13*C14</f>
        <v>5831593274.204828</v>
      </c>
      <c r="D15" s="20">
        <f>D13*D14</f>
        <v>5651223004.539918</v>
      </c>
      <c r="E15" s="20">
        <f>E13*E14</f>
        <v>5476431559.160111</v>
      </c>
      <c r="F15" s="20">
        <f>F13*F14</f>
        <v>5307046385.901124</v>
      </c>
    </row>
    <row r="17" spans="1:2" x14ac:dyDescent="0.25">
      <c r="A17" s="22" t="s">
        <v>52</v>
      </c>
      <c r="B17" s="23">
        <f>SUM(B15:F15)</f>
        <v>28284014651.47819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9408340570.64102</v>
      </c>
    </row>
    <row r="5" spans="1:2" x14ac:dyDescent="0.25">
      <c r="A5" t="s">
        <v>56</v>
      </c>
      <c r="B5" s="18">
        <f>IF(Assumptions!$B$33=0,B4,B4-Forecast!F11-Forecast!F10-Forecast!F12)</f>
        <v>10408461496.047333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0.07025461405046377</v>
      </c>
    </row>
    <row r="7" spans="1:2" x14ac:dyDescent="0.25">
      <c r="A7" t="s">
        <v>58</v>
      </c>
      <c r="B7" s="18">
        <f>-MAX(Forecast!F9,0)*B6</f>
        <v>-731242445.263918</v>
      </c>
    </row>
    <row r="8" spans="1:2" x14ac:dyDescent="0.25">
      <c r="A8" t="s">
        <v>59</v>
      </c>
      <c r="B8" s="18">
        <f>IF(OR(Assumptions!$B$33=0,Assumptions!B12&lt;=0),B5,MAX(B5+B7,0))</f>
        <v>9677219050.783415</v>
      </c>
    </row>
    <row r="9" spans="1:2" x14ac:dyDescent="0.25">
      <c r="A9" t="s">
        <v>60</v>
      </c>
      <c r="B9" s="18">
        <f>B8*(1+Assumptions!B12)/(Assumptions!B26-Assumptions!B12)</f>
        <v>89616191304.20741</v>
      </c>
    </row>
    <row r="10" spans="1:2" x14ac:dyDescent="0.25">
      <c r="A10" t="s">
        <v>61</v>
      </c>
      <c r="B10" s="18">
        <f>B9/(1+Assumptions!B26)^(5-0.5*Assumptions!B32)</f>
        <v>50550602479.60536</v>
      </c>
    </row>
    <row r="11" spans="1:2" x14ac:dyDescent="0.25">
      <c r="A11" t="s">
        <v>62</v>
      </c>
      <c r="B11" s="18">
        <f>Forecast!B17+B10</f>
        <v>78834617131.08356</v>
      </c>
    </row>
    <row r="12" spans="1:2" x14ac:dyDescent="0.25">
      <c r="A12" t="s">
        <v>63</v>
      </c>
      <c r="B12" s="18">
        <f>-Assumptions!B30</f>
        <v>1844608000</v>
      </c>
    </row>
    <row r="13" spans="1:2" x14ac:dyDescent="0.25">
      <c r="A13" t="s">
        <v>64</v>
      </c>
      <c r="B13" s="18">
        <f>B11+B12</f>
        <v>80679225131.08356</v>
      </c>
    </row>
    <row r="14" spans="1:2" x14ac:dyDescent="0.25">
      <c r="A14" s="19" t="s">
        <v>65</v>
      </c>
      <c r="B14" s="24">
        <f>B13/Assumptions!B31</f>
        <v>63.9751781624988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12598133998.58535</v>
      </c>
    </row>
    <row r="18" spans="1:2" x14ac:dyDescent="0.25">
      <c r="A18" t="s">
        <v>60</v>
      </c>
      <c r="B18" s="18">
        <f>B17*Assumptions!B13</f>
        <v>251962679971.707</v>
      </c>
    </row>
    <row r="19" spans="1:2" x14ac:dyDescent="0.25">
      <c r="A19" t="s">
        <v>61</v>
      </c>
      <c r="B19" s="18">
        <f>B18/(1+Assumptions!B26)^(5-0.5*Assumptions!B32)</f>
        <v>142126830984.2554</v>
      </c>
    </row>
    <row r="20" spans="1:2" x14ac:dyDescent="0.25">
      <c r="A20" t="s">
        <v>62</v>
      </c>
      <c r="B20" s="18">
        <f>Forecast!B17+B19</f>
        <v>170410845635.73358</v>
      </c>
    </row>
    <row r="21" spans="1:2" x14ac:dyDescent="0.25">
      <c r="A21" t="s">
        <v>63</v>
      </c>
      <c r="B21" s="18">
        <f>-Assumptions!B30</f>
        <v>1844608000</v>
      </c>
    </row>
    <row r="22" spans="1:2" x14ac:dyDescent="0.25">
      <c r="A22" t="s">
        <v>64</v>
      </c>
      <c r="B22" s="18">
        <f>B20+B21</f>
        <v>172255453635.73358</v>
      </c>
    </row>
    <row r="23" spans="1:2" x14ac:dyDescent="0.25">
      <c r="A23" s="19" t="s">
        <v>65</v>
      </c>
      <c r="B23" s="25">
        <f>B22/Assumptions!B31</f>
        <v>136.5912143789587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288.11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63.9751781624988</v>
      </c>
    </row>
    <row r="29" spans="1:2" x14ac:dyDescent="0.25">
      <c r="A29" s="19" t="s">
        <v>73</v>
      </c>
      <c r="B29" s="12">
        <f>B28/B26-1</f>
        <v>-0.7779487759449557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0.115685</v>
      </c>
      <c r="B5" s="31">
        <v>73.58699265931982</v>
      </c>
      <c r="C5" s="31">
        <v>75.62865963090668</v>
      </c>
      <c r="D5" s="31">
        <v>77.88765102288306</v>
      </c>
      <c r="E5" s="31">
        <v>80.40201160744765</v>
      </c>
      <c r="F5" s="31">
        <v>83.21921660166458</v>
      </c>
    </row>
    <row r="6" spans="1:6" x14ac:dyDescent="0.25">
      <c r="A6" s="30">
        <v>0.125685</v>
      </c>
      <c r="B6" s="31">
        <v>66.93454082371821</v>
      </c>
      <c r="C6" s="31">
        <v>68.51031758434482</v>
      </c>
      <c r="D6" s="31">
        <v>70.2358391209325</v>
      </c>
      <c r="E6" s="31">
        <v>72.13458008091212</v>
      </c>
      <c r="F6" s="31">
        <v>74.23519229590825</v>
      </c>
    </row>
    <row r="7" spans="1:6" x14ac:dyDescent="0.25">
      <c r="A7" s="30">
        <v>0.135685</v>
      </c>
      <c r="B7" s="31">
        <v>61.39532455217454</v>
      </c>
      <c r="C7" s="31">
        <v>62.63227045080346</v>
      </c>
      <c r="D7" s="32">
        <v>63.97505999563066</v>
      </c>
      <c r="E7" s="31">
        <v>65.43871570350316</v>
      </c>
      <c r="F7" s="31">
        <v>67.04124415380893</v>
      </c>
    </row>
    <row r="8" spans="1:6" x14ac:dyDescent="0.25">
      <c r="A8" s="30">
        <v>0.145685</v>
      </c>
      <c r="B8" s="31">
        <v>56.71329342793642</v>
      </c>
      <c r="C8" s="31">
        <v>57.69803010061976</v>
      </c>
      <c r="D8" s="31">
        <v>58.75915170828109</v>
      </c>
      <c r="E8" s="31">
        <v>59.906562508383985</v>
      </c>
      <c r="F8" s="31">
        <v>61.151956387964795</v>
      </c>
    </row>
    <row r="9" spans="1:6" x14ac:dyDescent="0.25">
      <c r="A9" s="30">
        <v>0.155685</v>
      </c>
      <c r="B9" s="31">
        <v>52.705224636889696</v>
      </c>
      <c r="C9" s="31">
        <v>53.498536436421226</v>
      </c>
      <c r="D9" s="31">
        <v>54.347924948575105</v>
      </c>
      <c r="E9" s="31">
        <v>55.26008270379917</v>
      </c>
      <c r="F9" s="31">
        <v>56.24281132322324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23232690000</v>
      </c>
      <c r="C5" s="18">
        <v>18435591000</v>
      </c>
      <c r="D5" s="18">
        <v>14905386000</v>
      </c>
      <c r="E5" s="18">
        <v>17428516000</v>
      </c>
      <c r="F5" s="8" t="s">
        <v>84</v>
      </c>
    </row>
    <row r="6" spans="1:6" x14ac:dyDescent="0.25">
      <c r="A6" t="s">
        <v>44</v>
      </c>
      <c r="B6" s="18">
        <v>8199795000</v>
      </c>
      <c r="C6" s="18">
        <v>5900968000</v>
      </c>
      <c r="D6" s="18">
        <v>4282100000</v>
      </c>
      <c r="E6" s="18">
        <v>5217010000</v>
      </c>
      <c r="F6" s="8" t="s">
        <v>85</v>
      </c>
    </row>
    <row r="7" spans="1:6" x14ac:dyDescent="0.25">
      <c r="A7" t="s">
        <v>86</v>
      </c>
      <c r="B7" s="18">
        <v>441533000</v>
      </c>
      <c r="C7" s="18">
        <v>386277000</v>
      </c>
      <c r="D7" s="18">
        <v>359699000</v>
      </c>
      <c r="E7" s="18">
        <v>342432000</v>
      </c>
      <c r="F7" s="8" t="s">
        <v>87</v>
      </c>
    </row>
    <row r="8" spans="1:6" x14ac:dyDescent="0.25">
      <c r="A8" t="s">
        <v>88</v>
      </c>
      <c r="B8" s="18">
        <v>966405000</v>
      </c>
      <c r="C8" s="18">
        <v>759186000</v>
      </c>
      <c r="D8" s="18">
        <v>396670000</v>
      </c>
      <c r="E8" s="18">
        <v>501568000</v>
      </c>
      <c r="F8" s="8" t="s">
        <v>89</v>
      </c>
    </row>
    <row r="9" spans="1:6" x14ac:dyDescent="0.25">
      <c r="A9" t="s">
        <v>90</v>
      </c>
      <c r="B9" s="18">
        <v>1913879000</v>
      </c>
      <c r="C9" s="18">
        <v>-441801000</v>
      </c>
      <c r="D9" s="18">
        <v>-360478000</v>
      </c>
      <c r="E9" s="18">
        <v>-158738000</v>
      </c>
      <c r="F9" s="8" t="s">
        <v>91</v>
      </c>
    </row>
    <row r="10" spans="1:6" x14ac:dyDescent="0.25">
      <c r="A10" t="s">
        <v>92</v>
      </c>
      <c r="B10" s="18">
        <v>3734563000</v>
      </c>
      <c r="C10" s="18">
        <v>4484505000</v>
      </c>
      <c r="D10" s="18">
        <v>4983334000</v>
      </c>
      <c r="E10" s="18">
        <v>5011541000</v>
      </c>
      <c r="F10" s="8" t="s">
        <v>93</v>
      </c>
    </row>
    <row r="11" spans="1:6" x14ac:dyDescent="0.25">
      <c r="A11" t="s">
        <v>94</v>
      </c>
      <c r="B11" s="18">
        <v>5579171000</v>
      </c>
      <c r="C11" s="18">
        <v>6390659000</v>
      </c>
      <c r="D11" s="18">
        <v>5847856000</v>
      </c>
      <c r="E11" s="18">
        <v>5337056000</v>
      </c>
      <c r="F11" s="8" t="s">
        <v>95</v>
      </c>
    </row>
    <row r="12" spans="1:6" x14ac:dyDescent="0.25">
      <c r="A12" t="s">
        <v>32</v>
      </c>
      <c r="B12" s="34">
        <v>1261102000</v>
      </c>
      <c r="C12" s="34">
        <v>1290142000</v>
      </c>
      <c r="D12" s="34">
        <v>1319950000</v>
      </c>
      <c r="E12" s="34">
        <v>1358340000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2026-09-19T01:06:05Z</dcterms:modified>
</cp:coreProperties>
</file>