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<sst xmlns="http://schemas.openxmlformats.org/spreadsheetml/2006/main" count="112" uniqueCount="100">
  <si>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Larsen &amp; Toubro Limited (LT.NS)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</si>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</sst>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0.16091374613178266</v>
      </c>
    </row>
    <row r="7" spans="1:2" x14ac:dyDescent="0.25">
      <c r="A7" t="s">
        <v>5</v>
      </c>
      <c r="B7" s="6">
        <v>0.10148217626247201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0.016701856255862443</v>
      </c>
    </row>
    <row r="10" spans="1:2" x14ac:dyDescent="0.25">
      <c r="A10" t="s">
        <v>8</v>
      </c>
      <c r="B10" s="6">
        <v>0.01943152205757991</v>
      </c>
    </row>
    <row r="11" spans="1:2" x14ac:dyDescent="0.25">
      <c r="A11" t="s">
        <v>9</v>
      </c>
      <c r="B11" s="6">
        <v>0.348394251969081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18.57045181492197</v>
      </c>
    </row>
    <row r="14" spans="1:3" x14ac:dyDescent="0.25">
      <c r="A14" t="s">
        <v>12</v>
      </c>
      <c r="B14" s="6">
        <v>0.10813010370413334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0.66969</v>
      </c>
      <c r="C19" s="8" t="s">
        <v>19</v>
      </c>
    </row>
    <row r="20" spans="1:2" x14ac:dyDescent="0.25">
      <c r="A20" t="s">
        <v>20</v>
      </c>
      <c r="B20" s="10">
        <f>B17+B19*B18</f>
        <v>0.12157520000000001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5345239891968</v>
      </c>
    </row>
    <row r="23" spans="1:2" x14ac:dyDescent="0.25">
      <c r="A23" t="s">
        <v>24</v>
      </c>
      <c r="B23" s="11">
        <v>1254970400000</v>
      </c>
    </row>
    <row r="24" spans="1:2" x14ac:dyDescent="0.25">
      <c r="A24" t="s">
        <v>25</v>
      </c>
      <c r="B24" s="10">
        <f>B22/(B22+B23)</f>
        <v>0.809859028048362</v>
      </c>
    </row>
    <row r="25" spans="1:2" x14ac:dyDescent="0.25">
      <c r="A25" t="s">
        <v>26</v>
      </c>
      <c r="B25" s="10">
        <f>1-B24</f>
        <v>0.19014097195163804</v>
      </c>
    </row>
    <row r="26" spans="1:2" x14ac:dyDescent="0.25">
      <c r="A26" t="s">
        <v>27</v>
      </c>
      <c r="B26" s="12">
        <f>B24*B20+B25*B21*(1-B8)</f>
        <v>0.10813010370413334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2842251900000</v>
      </c>
      <c r="C29" s="8" t="s">
        <v>30</v>
      </c>
    </row>
    <row r="30" spans="1:2" x14ac:dyDescent="0.25">
      <c r="A30" t="s">
        <v>31</v>
      </c>
      <c r="B30" s="11">
        <v>488721400000</v>
      </c>
    </row>
    <row r="31" spans="1:2" x14ac:dyDescent="0.25">
      <c r="A31" t="s">
        <v>32</v>
      </c>
      <c r="B31" s="13">
        <v>1376159305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0.16091374613178266</v>
      </c>
      <c r="C5" s="10">
        <f>Assumptions!B6</f>
        <v>0.16091374613178266</v>
      </c>
      <c r="D5" s="10">
        <f>Assumptions!B6</f>
        <v>0.16091374613178266</v>
      </c>
      <c r="E5" s="10">
        <f>Assumptions!B6</f>
        <v>0.16091374613178266</v>
      </c>
      <c r="F5" s="10">
        <f>Assumptions!B6</f>
        <v>0.16091374613178266</v>
      </c>
    </row>
    <row r="6" spans="1:6" x14ac:dyDescent="0.25">
      <c r="A6" t="s">
        <v>43</v>
      </c>
      <c r="B6" s="18">
        <f>Assumptions!B29*(1+B5)</f>
        <v>3299609300679.177</v>
      </c>
      <c r="C6" s="18">
        <f>B6*(1+C5)</f>
        <v>3830561794022.735</v>
      </c>
      <c r="D6" s="18">
        <f>C6*(1+D5)</f>
        <v>4446951842088.215</v>
      </c>
      <c r="E6" s="18">
        <f>D6*(1+E5)</f>
        <v>5162527521866.261</v>
      </c>
      <c r="F6" s="18">
        <f>E6*(1+F5)</f>
        <v>5993249164918.189</v>
      </c>
    </row>
    <row r="7" spans="1:6" x14ac:dyDescent="0.25">
      <c r="A7" t="s">
        <v>5</v>
      </c>
      <c r="B7" s="10">
        <f>Assumptions!B7</f>
        <v>0.10148217626247201</v>
      </c>
      <c r="C7" s="10">
        <f>Assumptions!B7</f>
        <v>0.10148217626247201</v>
      </c>
      <c r="D7" s="10">
        <f>Assumptions!B7</f>
        <v>0.10148217626247201</v>
      </c>
      <c r="E7" s="10">
        <f>Assumptions!B7</f>
        <v>0.10148217626247201</v>
      </c>
      <c r="F7" s="10">
        <f>Assumptions!B7</f>
        <v>0.10148217626247201</v>
      </c>
    </row>
    <row r="8" spans="1:6" x14ac:dyDescent="0.25">
      <c r="A8" t="s">
        <v>44</v>
      </c>
      <c r="B8" s="18">
        <f>B6*B7</f>
        <v>334851532648.8162</v>
      </c>
      <c r="C8" s="18">
        <f>C6*C7</f>
        <v>388733747165.30615</v>
      </c>
      <c r="D8" s="18">
        <f>D6*D7</f>
        <v>451286350669.5208</v>
      </c>
      <c r="E8" s="18">
        <f>E6*E7</f>
        <v>523904527933.8947</v>
      </c>
      <c r="F8" s="18">
        <f>F6*F7</f>
        <v>608207968139.1409</v>
      </c>
    </row>
    <row r="9" spans="1:6" x14ac:dyDescent="0.25">
      <c r="A9" t="s">
        <v>45</v>
      </c>
      <c r="B9" s="18">
        <f>B8*(1-Assumptions!B8)</f>
        <v>250468946421.31454</v>
      </c>
      <c r="C9" s="18">
        <f>C8*(1-Assumptions!B8)</f>
        <v>290772842879.649</v>
      </c>
      <c r="D9" s="18">
        <f>D8*(1-Assumptions!B8)</f>
        <v>337562190300.8016</v>
      </c>
      <c r="E9" s="18">
        <f>E8*(1-Assumptions!B8)</f>
        <v>391880586894.5532</v>
      </c>
      <c r="F9" s="18">
        <f>F8*(1-Assumptions!B8)</f>
        <v>454939560168.0774</v>
      </c>
    </row>
    <row r="10" spans="1:6" x14ac:dyDescent="0.25">
      <c r="A10" t="s">
        <v>46</v>
      </c>
      <c r="B10" s="18">
        <f>B6*Assumptions!B9</f>
        <v>55109600240.45041</v>
      </c>
      <c r="C10" s="18">
        <f>C6*Assumptions!B9</f>
        <v>63977492462.96628</v>
      </c>
      <c r="D10" s="18">
        <f>D6*Assumptions!B9</f>
        <v>74272350443.30006</v>
      </c>
      <c r="E10" s="18">
        <f>E6*Assumptions!B9</f>
        <v>86223792587.14404</v>
      </c>
      <c r="F10" s="18">
        <f>F6*Assumptions!B9</f>
        <v>100098386058.03123</v>
      </c>
    </row>
    <row r="11" spans="1:6" x14ac:dyDescent="0.25">
      <c r="A11" t="s">
        <v>47</v>
      </c>
      <c r="B11" s="18">
        <f>-B6*Assumptions!B10</f>
        <v>-64116430907.54324</v>
      </c>
      <c r="C11" s="18">
        <f>-C6*Assumptions!B10</f>
        <v>-74433645993.47565</v>
      </c>
      <c r="D11" s="18">
        <f>-D6*Assumptions!B10</f>
        <v>-86411042808.53276</v>
      </c>
      <c r="E11" s="18">
        <f>-E6*Assumptions!B10</f>
        <v>-100315767414.0076</v>
      </c>
      <c r="F11" s="18">
        <f>-F6*Assumptions!B10</f>
        <v>-116457953344.68018</v>
      </c>
    </row>
    <row r="12" spans="1:6" x14ac:dyDescent="0.25">
      <c r="A12" t="s">
        <v>48</v>
      </c>
      <c r="B12" s="18">
        <f>-(B6-Assumptions!B29)*Assumptions!B11</f>
        <v>-159340689492.14505</v>
      </c>
      <c r="C12" s="18">
        <f>-(C6-B6)*Assumptions!B11</f>
        <v>-184980796749.5474</v>
      </c>
      <c r="D12" s="18">
        <f>-(D6-C6)*Assumptions!B11</f>
        <v>-214746749716.9588</v>
      </c>
      <c r="E12" s="18">
        <f>-(E6-D6)*Assumptions!B11</f>
        <v>-249302453683.53897</v>
      </c>
      <c r="F12" s="18">
        <f>-(F6-E6)*Assumptions!B11</f>
        <v>-289418645425.60266</v>
      </c>
    </row>
    <row r="13" spans="1:6" x14ac:dyDescent="0.25">
      <c r="A13" s="19" t="s">
        <v>49</v>
      </c>
      <c r="B13" s="20">
        <f>B9+B10+B11+B12</f>
        <v>82121426262.07666</v>
      </c>
      <c r="C13" s="20">
        <f>C9+C10+C11+C12</f>
        <v>95335892599.5922</v>
      </c>
      <c r="D13" s="20">
        <f>D9+D10+D11+D12</f>
        <v>110676748218.61005</v>
      </c>
      <c r="E13" s="20">
        <f>E9+E10+E11+E12</f>
        <v>128486158384.15073</v>
      </c>
      <c r="F13" s="20">
        <f>F9+F10+F11+F12</f>
        <v>149161347455.8258</v>
      </c>
    </row>
    <row r="14" spans="1:6" x14ac:dyDescent="0.25">
      <c r="A14" t="s">
        <v>50</v>
      </c>
      <c r="B14" s="21">
        <f>1/(1+Assumptions!$B$26)^(1-0.5*Assumptions!$B$32)</f>
        <v>0.9499584788906023</v>
      </c>
      <c r="C14" s="21">
        <f>1/(1+Assumptions!$B$26)^(2-0.5*Assumptions!$B$32)</f>
        <v>0.8572625865096412</v>
      </c>
      <c r="D14" s="21">
        <f>1/(1+Assumptions!$B$26)^(3-0.5*Assumptions!$B$32)</f>
        <v>0.7736118562649635</v>
      </c>
      <c r="E14" s="21">
        <f>1/(1+Assumptions!$B$26)^(4-0.5*Assumptions!$B$32)</f>
        <v>0.6981236712900593</v>
      </c>
      <c r="F14" s="21">
        <f>1/(1+Assumptions!$B$26)^(5-0.5*Assumptions!$B$32)</f>
        <v>0.6300015394911206</v>
      </c>
    </row>
    <row r="15" spans="1:6" x14ac:dyDescent="0.25">
      <c r="A15" s="19" t="s">
        <v>51</v>
      </c>
      <c r="B15" s="20">
        <f>B13*B14</f>
        <v>78011945176.2491</v>
      </c>
      <c r="C15" s="20">
        <f>C13*C14</f>
        <v>81727893877.13176</v>
      </c>
      <c r="D15" s="20">
        <f>D13*D14</f>
        <v>85620844634.76892</v>
      </c>
      <c r="E15" s="20">
        <f>E13*E14</f>
        <v>89699228601.09933</v>
      </c>
      <c r="F15" s="20">
        <f>F13*F14</f>
        <v>93971878529.7402</v>
      </c>
    </row>
    <row r="17" spans="1:2" x14ac:dyDescent="0.25">
      <c r="A17" s="22" t="s">
        <v>52</v>
      </c>
      <c r="B17" s="23">
        <f>SUM(B15:F15)</f>
        <v>429031790818.9894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149161347455.8258</v>
      </c>
    </row>
    <row r="5" spans="1:2" x14ac:dyDescent="0.25">
      <c r="A5" t="s">
        <v>56</v>
      </c>
      <c r="B5" s="18">
        <f>IF(Assumptions!$B$33=0,B4,B4-Forecast!F11-Forecast!F10-Forecast!F12)</f>
        <v>473297376862.78394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0.23120295961617912</v>
      </c>
    </row>
    <row r="7" spans="1:2" x14ac:dyDescent="0.25">
      <c r="A7" t="s">
        <v>58</v>
      </c>
      <c r="B7" s="18">
        <f>-MAX(Forecast!F9,0)*B6</f>
        <v>-109427754309.24974</v>
      </c>
    </row>
    <row r="8" spans="1:2" x14ac:dyDescent="0.25">
      <c r="A8" t="s">
        <v>59</v>
      </c>
      <c r="B8" s="18">
        <f>IF(OR(Assumptions!$B$33=0,Assumptions!B12&lt;=0),B5,MAX(B5+B7,0))</f>
        <v>363869622553.5342</v>
      </c>
    </row>
    <row r="9" spans="1:2" x14ac:dyDescent="0.25">
      <c r="A9" t="s">
        <v>60</v>
      </c>
      <c r="B9" s="18">
        <f>B8*(1+Assumptions!B12)/(Assumptions!B26-Assumptions!B12)</f>
        <v>4486537926679.238</v>
      </c>
    </row>
    <row r="10" spans="1:2" x14ac:dyDescent="0.25">
      <c r="A10" t="s">
        <v>61</v>
      </c>
      <c r="B10" s="18">
        <f>B9/(1+Assumptions!B26)^(5-0.5*Assumptions!B32)</f>
        <v>2826525800793.22</v>
      </c>
    </row>
    <row r="11" spans="1:2" x14ac:dyDescent="0.25">
      <c r="A11" t="s">
        <v>62</v>
      </c>
      <c r="B11" s="18">
        <f>Forecast!B17+B10</f>
        <v>3255557591612.2095</v>
      </c>
    </row>
    <row r="12" spans="1:2" x14ac:dyDescent="0.25">
      <c r="A12" t="s">
        <v>63</v>
      </c>
      <c r="B12" s="18">
        <f>-Assumptions!B30</f>
        <v>-488721400000</v>
      </c>
    </row>
    <row r="13" spans="1:2" x14ac:dyDescent="0.25">
      <c r="A13" t="s">
        <v>64</v>
      </c>
      <c r="B13" s="18">
        <f>B11+B12</f>
        <v>2766836191612.2095</v>
      </c>
    </row>
    <row r="14" spans="1:2" x14ac:dyDescent="0.25">
      <c r="A14" s="19" t="s">
        <v>65</v>
      </c>
      <c r="B14" s="24">
        <f>B13/Assumptions!B31</f>
        <v>2010.549346692249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708306354197.1721</v>
      </c>
    </row>
    <row r="18" spans="1:2" x14ac:dyDescent="0.25">
      <c r="A18" t="s">
        <v>60</v>
      </c>
      <c r="B18" s="18">
        <f>B17*Assumptions!B13</f>
        <v>13153569020821.639</v>
      </c>
    </row>
    <row r="19" spans="1:2" x14ac:dyDescent="0.25">
      <c r="A19" t="s">
        <v>61</v>
      </c>
      <c r="B19" s="18">
        <f>B18/(1+Assumptions!B26)^(5-0.5*Assumptions!B32)</f>
        <v>8286768732920.344</v>
      </c>
    </row>
    <row r="20" spans="1:2" x14ac:dyDescent="0.25">
      <c r="A20" t="s">
        <v>62</v>
      </c>
      <c r="B20" s="18">
        <f>Forecast!B17+B19</f>
        <v>8715800523739.333</v>
      </c>
    </row>
    <row r="21" spans="1:2" x14ac:dyDescent="0.25">
      <c r="A21" t="s">
        <v>63</v>
      </c>
      <c r="B21" s="18">
        <f>-Assumptions!B30</f>
        <v>-488721400000</v>
      </c>
    </row>
    <row r="22" spans="1:2" x14ac:dyDescent="0.25">
      <c r="A22" t="s">
        <v>64</v>
      </c>
      <c r="B22" s="18">
        <f>B20+B21</f>
        <v>8227079123739.333</v>
      </c>
    </row>
    <row r="23" spans="1:2" x14ac:dyDescent="0.25">
      <c r="A23" s="19" t="s">
        <v>65</v>
      </c>
      <c r="B23" s="25">
        <f>B22/Assumptions!B31</f>
        <v>5978.28979090421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2010.549346692249</v>
      </c>
    </row>
    <row r="29" spans="1:2" x14ac:dyDescent="0.25">
      <c r="A29" s="19" t="s">
        <v>73</v>
      </c>
      <c r="B29" s="12">
        <f>B28/B26-1</f>
        <v>-0.48248408064549575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0.08813</v>
      </c>
      <c r="B5" s="31">
        <v>2680.406039379537</v>
      </c>
      <c r="C5" s="31">
        <v>2693.748873670939</v>
      </c>
      <c r="D5" s="31">
        <v>2707.0917079623405</v>
      </c>
      <c r="E5" s="31">
        <v>2720.4345422537417</v>
      </c>
      <c r="F5" s="31">
        <v>2733.777376545143</v>
      </c>
    </row>
    <row r="6" spans="1:6" x14ac:dyDescent="0.25">
      <c r="A6" s="30">
        <v>0.09813</v>
      </c>
      <c r="B6" s="31">
        <v>2298.5340891611067</v>
      </c>
      <c r="C6" s="31">
        <v>2310.0339262702905</v>
      </c>
      <c r="D6" s="31">
        <v>2321.5337633794743</v>
      </c>
      <c r="E6" s="31">
        <v>2333.033600488658</v>
      </c>
      <c r="F6" s="31">
        <v>2344.5334375978414</v>
      </c>
    </row>
    <row r="7" spans="1:6" x14ac:dyDescent="0.25">
      <c r="A7" s="30">
        <v>0.10813</v>
      </c>
      <c r="B7" s="31">
        <v>1990.5139524274005</v>
      </c>
      <c r="C7" s="31">
        <v>2000.5331047999484</v>
      </c>
      <c r="D7" s="32">
        <v>2010.5522571724955</v>
      </c>
      <c r="E7" s="31">
        <v>2020.5714095450435</v>
      </c>
      <c r="F7" s="31">
        <v>2030.5905619175908</v>
      </c>
    </row>
    <row r="8" spans="1:6" x14ac:dyDescent="0.25">
      <c r="A8" s="30">
        <v>0.11813</v>
      </c>
      <c r="B8" s="31">
        <v>1737.424209942218</v>
      </c>
      <c r="C8" s="31">
        <v>1746.2318556584278</v>
      </c>
      <c r="D8" s="31">
        <v>1755.039501374637</v>
      </c>
      <c r="E8" s="31">
        <v>1763.847147090846</v>
      </c>
      <c r="F8" s="31">
        <v>1772.6547928070554</v>
      </c>
    </row>
    <row r="9" spans="1:6" x14ac:dyDescent="0.25">
      <c r="A9" s="30">
        <v>0.12813</v>
      </c>
      <c r="B9" s="31">
        <v>1526.260314553462</v>
      </c>
      <c r="C9" s="31">
        <v>1534.0616400195413</v>
      </c>
      <c r="D9" s="31">
        <v>1541.86296548562</v>
      </c>
      <c r="E9" s="31">
        <v>1549.6642909516993</v>
      </c>
      <c r="F9" s="31">
        <v>1557.465616417778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2842251900000</v>
      </c>
      <c r="C5" s="18">
        <v>2542086500000</v>
      </c>
      <c r="D5" s="18">
        <v>2191156900000</v>
      </c>
      <c r="E5" s="18">
        <v>1816614200000</v>
      </c>
      <c r="F5" s="8" t="s">
        <v>84</v>
      </c>
    </row>
    <row r="6" spans="1:6" x14ac:dyDescent="0.25">
      <c r="A6" t="s">
        <v>44</v>
      </c>
      <c r="B6" s="18">
        <v>270705700000</v>
      </c>
      <c r="C6" s="18">
        <v>264779500000</v>
      </c>
      <c r="D6" s="18">
        <v>217310800000</v>
      </c>
      <c r="E6" s="18">
        <v>195014800000</v>
      </c>
      <c r="F6" s="8" t="s">
        <v>85</v>
      </c>
    </row>
    <row r="7" spans="1:6" x14ac:dyDescent="0.25">
      <c r="A7" t="s">
        <v>86</v>
      </c>
      <c r="B7" s="18">
        <v>43447200000</v>
      </c>
      <c r="C7" s="18">
        <v>40982200000</v>
      </c>
      <c r="D7" s="18">
        <v>36747000000</v>
      </c>
      <c r="E7" s="18">
        <v>33842000000</v>
      </c>
      <c r="F7" s="8" t="s">
        <v>87</v>
      </c>
    </row>
    <row r="8" spans="1:6" x14ac:dyDescent="0.25">
      <c r="A8" t="s">
        <v>88</v>
      </c>
      <c r="B8" s="18">
        <v>48091900000</v>
      </c>
      <c r="C8" s="18">
        <v>44188300000</v>
      </c>
      <c r="D8" s="18">
        <v>45165300000</v>
      </c>
      <c r="E8" s="18">
        <v>41437900000</v>
      </c>
      <c r="F8" s="8" t="s">
        <v>89</v>
      </c>
    </row>
    <row r="9" spans="1:6" x14ac:dyDescent="0.25">
      <c r="A9" t="s">
        <v>90</v>
      </c>
      <c r="B9" s="18">
        <v>104575900000</v>
      </c>
      <c r="C9" s="18">
        <v>152286500000</v>
      </c>
      <c r="D9" s="18">
        <v>13850800000</v>
      </c>
      <c r="E9" s="18">
        <v>-53791400000</v>
      </c>
      <c r="F9" s="8" t="s">
        <v>91</v>
      </c>
    </row>
    <row r="10" spans="1:6" x14ac:dyDescent="0.25">
      <c r="A10" t="s">
        <v>92</v>
      </c>
      <c r="B10" s="18">
        <v>1254970400000</v>
      </c>
      <c r="C10" s="18">
        <v>1324089200000</v>
      </c>
      <c r="D10" s="18">
        <v>1163222200000</v>
      </c>
      <c r="E10" s="18">
        <v>1206504400000</v>
      </c>
      <c r="F10" s="8" t="s">
        <v>93</v>
      </c>
    </row>
    <row r="11" spans="1:6" x14ac:dyDescent="0.25">
      <c r="A11" t="s">
        <v>94</v>
      </c>
      <c r="B11" s="18">
        <v>766249000000</v>
      </c>
      <c r="C11" s="18">
        <v>604340700000</v>
      </c>
      <c r="D11" s="18">
        <v>479323900000</v>
      </c>
      <c r="E11" s="18">
        <v>535376300000</v>
      </c>
      <c r="F11" s="8" t="s">
        <v>95</v>
      </c>
    </row>
    <row r="12" spans="1:6" x14ac:dyDescent="0.25">
      <c r="A12" t="s">
        <v>32</v>
      </c>
      <c r="B12" s="34">
        <v>1376159305</v>
      </c>
      <c r="C12" s="34">
        <v>1376040006</v>
      </c>
      <c r="D12" s="34">
        <v>1391050903</v>
      </c>
      <c r="E12" s="34">
        <v>1406439151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2026-09-19T00:07:43Z</dcterms:modified>
</cp:coreProperties>
</file>