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<sst xmlns="http://schemas.openxmlformats.org/spreadsheetml/2006/main" count="112" uniqueCount="100">
  <si>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Live Nation Entertainment, Inc. (LYV)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</si>
  <si>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</si>
  <si>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</si>
  <si>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</si>
  <si>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</si>
  <si>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</si>
  <si>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</si>
  <si>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</si>
  <si>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</si>
  <si>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</si>
  <si>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</si>
  <si>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</si>
  <si>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</si>
  <si>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</si>
  <si>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</si>
  <si>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</si>
  <si>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</si>
  <si>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</si>
  <si>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</si>
  <si>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</si>
  <si>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</si>
  <si>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</si>
  <si>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</si>
  <si>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</si>
  <si>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</si>
  <si>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</si>
  <si>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</si>
  <si>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</si>
  <si>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</si>
  <si>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</si>
  <si>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</si>
  <si>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</si>
  <si>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</si>
  <si>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</si>
  <si>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</si>
  <si>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</si>
  <si>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</si>
  <si>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</si>
  <si>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</si>
  <si>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</si>
  <si>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</si>
  <si>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</si>
  <si>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</si>
  <si>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</si>
  <si>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</si>
  <si>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</si>
  <si>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</si>
  <si>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</si>
  <si>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</si>
  <si>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</si>
  <si>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</si>
  <si>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</si>
  <si>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</si>
  <si>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</si>
  <si>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</si>
  <si>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</si>
  <si>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</si>
  <si>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</si>
  <si>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</si>
  <si>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</si>
  <si>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</si>
  <si>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</si>
  <si>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</si>
  <si>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</si>
  <si>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</si>
  <si>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</si>
  <si>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</si>
  <si>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</si>
  <si>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</si>
  <si>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</si>
  <si>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</si>
  <si>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</si>
  <si>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</si>
  <si>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</si>
  <si>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</si>
  <si>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</si>
  <si>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</si>
  <si>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</si>
  <si>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</si>
  <si>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</si>
  <si>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</si>
  <si>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</si>
  <si>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</si>
  <si>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</si>
  <si>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</si>
  <si>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</si>
  <si>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</si>
  <si>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</si>
  <si>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</si>
  <si>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</si>
  <si>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</si>
  <si>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</si>
  <si>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</si>
  <si>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</si>
  <si>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</si>
  <si>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</si>
  <si>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</si>
  <si>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</si>
  <si>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22.6x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</si>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</sst>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0.14744538940043328</v>
      </c>
    </row>
    <row r="7" spans="1:2" x14ac:dyDescent="0.25">
      <c r="A7" t="s">
        <v>5</v>
      </c>
      <c r="B7" s="6">
        <v>0.04313303068916456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0.02470365661670281</v>
      </c>
    </row>
    <row r="10" spans="1:2" x14ac:dyDescent="0.25">
      <c r="A10" t="s">
        <v>8</v>
      </c>
      <c r="B10" s="6">
        <v>0.028628264941887777</v>
      </c>
    </row>
    <row r="11" spans="1:2" x14ac:dyDescent="0.25">
      <c r="A11" t="s">
        <v>9</v>
      </c>
      <c r="B11" s="6">
        <v>0.022710433290769674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0.10671151315249491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1.0777200000000002</v>
      </c>
      <c r="C19" s="8" t="s">
        <v>19</v>
      </c>
    </row>
    <row r="20" spans="1:2" x14ac:dyDescent="0.25">
      <c r="A20" t="s">
        <v>20</v>
      </c>
      <c r="B20" s="10">
        <f>B17+B19*B18</f>
        <v>0.10925460000000001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38932189184</v>
      </c>
    </row>
    <row r="23" spans="1:2" x14ac:dyDescent="0.25">
      <c r="A23" t="s">
        <v>24</v>
      </c>
      <c r="B23" s="11">
        <v>10404386000</v>
      </c>
    </row>
    <row r="24" spans="1:2" x14ac:dyDescent="0.25">
      <c r="A24" t="s">
        <v>25</v>
      </c>
      <c r="B24" s="10">
        <f>B22/(B22+B23)</f>
        <v>0.7891141417660832</v>
      </c>
    </row>
    <row r="25" spans="1:2" x14ac:dyDescent="0.25">
      <c r="A25" t="s">
        <v>26</v>
      </c>
      <c r="B25" s="10">
        <f>1-B24</f>
        <v>0.2108858582339168</v>
      </c>
    </row>
    <row r="26" spans="1:2" x14ac:dyDescent="0.25">
      <c r="A26" t="s">
        <v>27</v>
      </c>
      <c r="B26" s="12">
        <f>B24*B20+B25*B21*(1-B8)</f>
        <v>0.09454100931667633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25201406000</v>
      </c>
      <c r="C29" s="8" t="s">
        <v>30</v>
      </c>
    </row>
    <row r="30" spans="1:2" x14ac:dyDescent="0.25">
      <c r="A30" t="s">
        <v>31</v>
      </c>
      <c r="B30" s="11">
        <v>3310186000</v>
      </c>
    </row>
    <row r="31" spans="1:2" x14ac:dyDescent="0.25">
      <c r="A31" t="s">
        <v>32</v>
      </c>
      <c r="B31" s="13">
        <v>231844300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0.14744538940043328</v>
      </c>
      <c r="C5" s="10">
        <f>Assumptions!B6</f>
        <v>0.14744538940043328</v>
      </c>
      <c r="D5" s="10">
        <f>Assumptions!B6</f>
        <v>0.14744538940043328</v>
      </c>
      <c r="E5" s="10">
        <f>Assumptions!B6</f>
        <v>0.14744538940043328</v>
      </c>
      <c r="F5" s="10">
        <f>Assumptions!B6</f>
        <v>0.14744538940043328</v>
      </c>
    </row>
    <row r="6" spans="1:6" x14ac:dyDescent="0.25">
      <c r="A6" t="s">
        <v>43</v>
      </c>
      <c r="B6" s="18">
        <f>Assumptions!B29*(1+B5)</f>
        <v>28917237121.108418</v>
      </c>
      <c r="C6" s="18">
        <f>B6*(1+C5)</f>
        <v>33180950408.81491</v>
      </c>
      <c r="D6" s="18">
        <f>C6*(1+D5)</f>
        <v>38073328562.51909</v>
      </c>
      <c r="E6" s="18">
        <f>D6*(1+E5)</f>
        <v>43687065318.19035</v>
      </c>
      <c r="F6" s="18">
        <f>E6*(1+F5)</f>
        <v>50128521675.79309</v>
      </c>
    </row>
    <row r="7" spans="1:6" x14ac:dyDescent="0.25">
      <c r="A7" t="s">
        <v>5</v>
      </c>
      <c r="B7" s="10">
        <f>Assumptions!B7</f>
        <v>0.04313303068916456</v>
      </c>
      <c r="C7" s="10">
        <f>Assumptions!B7</f>
        <v>0.04313303068916456</v>
      </c>
      <c r="D7" s="10">
        <f>Assumptions!B7</f>
        <v>0.04313303068916456</v>
      </c>
      <c r="E7" s="10">
        <f>Assumptions!B7</f>
        <v>0.04313303068916456</v>
      </c>
      <c r="F7" s="10">
        <f>Assumptions!B7</f>
        <v>0.04313303068916456</v>
      </c>
    </row>
    <row r="8" spans="1:6" x14ac:dyDescent="0.25">
      <c r="A8" t="s">
        <v>44</v>
      </c>
      <c r="B8" s="18">
        <f>B6*B7</f>
        <v>1247288076.190618</v>
      </c>
      <c r="C8" s="18">
        <f>C6*C7</f>
        <v>1431194952.2790608</v>
      </c>
      <c r="D8" s="18">
        <f>D6*D7</f>
        <v>1642218049.3257816</v>
      </c>
      <c r="E8" s="18">
        <f>E6*E7</f>
        <v>1884355529.0890412</v>
      </c>
      <c r="F8" s="18">
        <f>F6*F7</f>
        <v>2162195063.8444343</v>
      </c>
    </row>
    <row r="9" spans="1:6" x14ac:dyDescent="0.25">
      <c r="A9" t="s">
        <v>45</v>
      </c>
      <c r="B9" s="18">
        <f>B8*(1-Assumptions!B8)</f>
        <v>985357580.1905882</v>
      </c>
      <c r="C9" s="18">
        <f>C8*(1-Assumptions!B8)</f>
        <v>1130644012.3004582</v>
      </c>
      <c r="D9" s="18">
        <f>D8*(1-Assumptions!B8)</f>
        <v>1297352258.9673674</v>
      </c>
      <c r="E9" s="18">
        <f>E8*(1-Assumptions!B8)</f>
        <v>1488640867.9803426</v>
      </c>
      <c r="F9" s="18">
        <f>F8*(1-Assumptions!B8)</f>
        <v>1708134100.437103</v>
      </c>
    </row>
    <row r="10" spans="1:6" x14ac:dyDescent="0.25">
      <c r="A10" t="s">
        <v>46</v>
      </c>
      <c r="B10" s="18">
        <f>B6*Assumptions!B9</f>
        <v>714361496.1436341</v>
      </c>
      <c r="C10" s="18">
        <f>C6*Assumptions!B9</f>
        <v>819690805.1152083</v>
      </c>
      <c r="D10" s="18">
        <f>D6*Assumptions!B9</f>
        <v>940550435.0633749</v>
      </c>
      <c r="E10" s="18">
        <f>E6*Assumptions!B9</f>
        <v>1079230260.2120411</v>
      </c>
      <c r="F10" s="18">
        <f>F6*Assumptions!B9</f>
        <v>1238357786.1817362</v>
      </c>
    </row>
    <row r="11" spans="1:6" x14ac:dyDescent="0.25">
      <c r="A11" t="s">
        <v>47</v>
      </c>
      <c r="B11" s="18">
        <f>-B6*Assumptions!B10</f>
        <v>-827850325.6904839</v>
      </c>
      <c r="C11" s="18">
        <f>-C6*Assumptions!B10</f>
        <v>-949913039.3271928</v>
      </c>
      <c r="D11" s="18">
        <f>-D6*Assumptions!B10</f>
        <v>-1089973337.3073397</v>
      </c>
      <c r="E11" s="18">
        <f>-E6*Assumptions!B10</f>
        <v>-1250684880.4627101</v>
      </c>
      <c r="F11" s="18">
        <f>-F6*Assumptions!B10</f>
        <v>-1435092599.6797688</v>
      </c>
    </row>
    <row r="12" spans="1:6" x14ac:dyDescent="0.25">
      <c r="A12" t="s">
        <v>48</v>
      </c>
      <c r="B12" s="18">
        <f>-(B6-Assumptions!B29)*Assumptions!B11</f>
        <v>-84388134.79569861</v>
      </c>
      <c r="C12" s="18">
        <f>-(C6-B6)*Assumptions!B11</f>
        <v>-96830776.19142656</v>
      </c>
      <c r="D12" s="18">
        <f>-(D6-C6)*Assumptions!B11</f>
        <v>-111108027.69291763</v>
      </c>
      <c r="E12" s="18">
        <f>-(E6-D6)*Assumptions!B11</f>
        <v>-127490394.10161403</v>
      </c>
      <c r="F12" s="18">
        <f>-(F6-E6)*Assumptions!B11</f>
        <v>-146288264.90474117</v>
      </c>
    </row>
    <row r="13" spans="1:6" x14ac:dyDescent="0.25">
      <c r="A13" s="19" t="s">
        <v>49</v>
      </c>
      <c r="B13" s="20">
        <f>B9+B10+B11+B12</f>
        <v>787480615.8480397</v>
      </c>
      <c r="C13" s="20">
        <f>C9+C10+C11+C12</f>
        <v>903591001.8970473</v>
      </c>
      <c r="D13" s="20">
        <f>D9+D10+D11+D12</f>
        <v>1036821329.0304849</v>
      </c>
      <c r="E13" s="20">
        <f>E9+E10+E11+E12</f>
        <v>1189695853.6280596</v>
      </c>
      <c r="F13" s="20">
        <f>F9+F10+F11+F12</f>
        <v>1365111022.0343294</v>
      </c>
    </row>
    <row r="14" spans="1:6" x14ac:dyDescent="0.25">
      <c r="A14" t="s">
        <v>50</v>
      </c>
      <c r="B14" s="21">
        <f>1/(1+Assumptions!$B$26)^(1-0.5*Assumptions!$B$32)</f>
        <v>0.9558373150923455</v>
      </c>
      <c r="C14" s="21">
        <f>1/(1+Assumptions!$B$26)^(2-0.5*Assumptions!$B$32)</f>
        <v>0.8732768411199835</v>
      </c>
      <c r="D14" s="21">
        <f>1/(1+Assumptions!$B$26)^(3-0.5*Assumptions!$B$32)</f>
        <v>0.7978475303224788</v>
      </c>
      <c r="E14" s="21">
        <f>1/(1+Assumptions!$B$26)^(4-0.5*Assumptions!$B$32)</f>
        <v>0.7289334282875123</v>
      </c>
      <c r="F14" s="21">
        <f>1/(1+Assumptions!$B$26)^(5-0.5*Assumptions!$B$32)</f>
        <v>0.6659717836818071</v>
      </c>
    </row>
    <row r="15" spans="1:6" x14ac:dyDescent="0.25">
      <c r="A15" s="19" t="s">
        <v>51</v>
      </c>
      <c r="B15" s="20">
        <f>B13*B14</f>
        <v>752703357.5394571</v>
      </c>
      <c r="C15" s="20">
        <f>C13*C14</f>
        <v>789085095.8010944</v>
      </c>
      <c r="D15" s="20">
        <f>D13*D14</f>
        <v>827225336.7526426</v>
      </c>
      <c r="E15" s="20">
        <f>E13*E14</f>
        <v>867209077.2045399</v>
      </c>
      <c r="F15" s="20">
        <f>F13*F14</f>
        <v>909125422.267897</v>
      </c>
    </row>
    <row r="17" spans="1:2" x14ac:dyDescent="0.25">
      <c r="A17" s="22" t="s">
        <v>52</v>
      </c>
      <c r="B17" s="23">
        <f>SUM(B15:F15)</f>
        <v>4145348289.565631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1365111022.0343294</v>
      </c>
    </row>
    <row r="5" spans="1:2" x14ac:dyDescent="0.25">
      <c r="A5" t="s">
        <v>56</v>
      </c>
      <c r="B5" s="18">
        <f>IF(Assumptions!$B$33=0,B4,B4-Forecast!F11-Forecast!F10-Forecast!F12)</f>
        <v>2160992357.3822117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0.23427650177046994</v>
      </c>
    </row>
    <row r="7" spans="1:2" x14ac:dyDescent="0.25">
      <c r="A7" t="s">
        <v>58</v>
      </c>
      <c r="B7" s="18">
        <f>-MAX(Forecast!F9,0)*B6</f>
        <v>-506269729.8402257</v>
      </c>
    </row>
    <row r="8" spans="1:2" x14ac:dyDescent="0.25">
      <c r="A8" t="s">
        <v>59</v>
      </c>
      <c r="B8" s="18">
        <f>IF(OR(Assumptions!$B$33=0,Assumptions!B12&lt;=0),B5,MAX(B5+B7,0))</f>
        <v>1654722627.541986</v>
      </c>
    </row>
    <row r="9" spans="1:2" x14ac:dyDescent="0.25">
      <c r="A9" t="s">
        <v>60</v>
      </c>
      <c r="B9" s="18">
        <f>B8*(1+Assumptions!B12)/(Assumptions!B26-Assumptions!B12)</f>
        <v>24389791144.77424</v>
      </c>
    </row>
    <row r="10" spans="1:2" x14ac:dyDescent="0.25">
      <c r="A10" t="s">
        <v>61</v>
      </c>
      <c r="B10" s="18">
        <f>B9/(1+Assumptions!B26)^(5-0.5*Assumptions!B32)</f>
        <v>16242912712.312044</v>
      </c>
    </row>
    <row r="11" spans="1:2" x14ac:dyDescent="0.25">
      <c r="A11" t="s">
        <v>62</v>
      </c>
      <c r="B11" s="18">
        <f>Forecast!B17+B10</f>
        <v>20388261001.877674</v>
      </c>
    </row>
    <row r="12" spans="1:2" x14ac:dyDescent="0.25">
      <c r="A12" t="s">
        <v>63</v>
      </c>
      <c r="B12" s="18">
        <f>-Assumptions!B30</f>
        <v>-3310186000</v>
      </c>
    </row>
    <row r="13" spans="1:2" x14ac:dyDescent="0.25">
      <c r="A13" t="s">
        <v>64</v>
      </c>
      <c r="B13" s="18">
        <f>B11+B12</f>
        <v>17078075001.877674</v>
      </c>
    </row>
    <row r="14" spans="1:2" x14ac:dyDescent="0.25">
      <c r="A14" s="19" t="s">
        <v>65</v>
      </c>
      <c r="B14" s="24">
        <f>B13/Assumptions!B31</f>
        <v>73.66182822643331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3400552850.0261707</v>
      </c>
    </row>
    <row r="18" spans="1:2" x14ac:dyDescent="0.25">
      <c r="A18" t="s">
        <v>60</v>
      </c>
      <c r="B18" s="18">
        <f>B17*Assumptions!B13</f>
        <v>68011057000.523415</v>
      </c>
    </row>
    <row r="19" spans="1:2" x14ac:dyDescent="0.25">
      <c r="A19" t="s">
        <v>61</v>
      </c>
      <c r="B19" s="18">
        <f>B18/(1+Assumptions!B26)^(5-0.5*Assumptions!B32)</f>
        <v>45293444940.72363</v>
      </c>
    </row>
    <row r="20" spans="1:2" x14ac:dyDescent="0.25">
      <c r="A20" t="s">
        <v>62</v>
      </c>
      <c r="B20" s="18">
        <f>Forecast!B17+B19</f>
        <v>49438793230.28926</v>
      </c>
    </row>
    <row r="21" spans="1:2" x14ac:dyDescent="0.25">
      <c r="A21" t="s">
        <v>63</v>
      </c>
      <c r="B21" s="18">
        <f>-Assumptions!B30</f>
        <v>-3310186000</v>
      </c>
    </row>
    <row r="22" spans="1:2" x14ac:dyDescent="0.25">
      <c r="A22" t="s">
        <v>64</v>
      </c>
      <c r="B22" s="18">
        <f>B20+B21</f>
        <v>46128607230.28926</v>
      </c>
    </row>
    <row r="23" spans="1:2" x14ac:dyDescent="0.25">
      <c r="A23" s="19" t="s">
        <v>65</v>
      </c>
      <c r="B23" s="25">
        <f>B22/Assumptions!B31</f>
        <v>198.96373225604106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167.12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73.66182822643331</v>
      </c>
    </row>
    <row r="29" spans="1:2" x14ac:dyDescent="0.25">
      <c r="A29" s="19" t="s">
        <v>73</v>
      </c>
      <c r="B29" s="12">
        <f>B28/B26-1</f>
        <v>-0.5592279306699778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0.074541</v>
      </c>
      <c r="B5" s="31">
        <v>103.29823424347842</v>
      </c>
      <c r="C5" s="31">
        <v>106.97823574402028</v>
      </c>
      <c r="D5" s="31">
        <v>111.33726740452552</v>
      </c>
      <c r="E5" s="31">
        <v>116.60400510563113</v>
      </c>
      <c r="F5" s="31">
        <v>123.12278992644507</v>
      </c>
    </row>
    <row r="6" spans="1:6" x14ac:dyDescent="0.25">
      <c r="A6" s="30">
        <v>0.084541</v>
      </c>
      <c r="B6" s="31">
        <v>85.18447413327975</v>
      </c>
      <c r="C6" s="31">
        <v>87.11146928569146</v>
      </c>
      <c r="D6" s="31">
        <v>89.31119739545998</v>
      </c>
      <c r="E6" s="31">
        <v>91.85866615148645</v>
      </c>
      <c r="F6" s="31">
        <v>94.85916429832321</v>
      </c>
    </row>
    <row r="7" spans="1:6" x14ac:dyDescent="0.25">
      <c r="A7" s="30">
        <v>0.094541</v>
      </c>
      <c r="B7" s="31">
        <v>71.67922731676187</v>
      </c>
      <c r="C7" s="31">
        <v>72.62354944912548</v>
      </c>
      <c r="D7" s="32">
        <v>73.66184069096647</v>
      </c>
      <c r="E7" s="31">
        <v>74.81594044115003</v>
      </c>
      <c r="F7" s="31">
        <v>76.11502401794662</v>
      </c>
    </row>
    <row r="8" spans="1:6" x14ac:dyDescent="0.25">
      <c r="A8" s="30">
        <v>0.104541</v>
      </c>
      <c r="B8" s="31">
        <v>61.23582582568999</v>
      </c>
      <c r="C8" s="31">
        <v>61.603434489549834</v>
      </c>
      <c r="D8" s="31">
        <v>61.98215947606322</v>
      </c>
      <c r="E8" s="31">
        <v>62.374237739923615</v>
      </c>
      <c r="F8" s="31">
        <v>62.7825495842645</v>
      </c>
    </row>
    <row r="9" spans="1:6" x14ac:dyDescent="0.25">
      <c r="A9" s="30">
        <v>0.114541</v>
      </c>
      <c r="B9" s="31">
        <v>53.48985581737456</v>
      </c>
      <c r="C9" s="31">
        <v>53.7396219907743</v>
      </c>
      <c r="D9" s="31">
        <v>53.98938816417402</v>
      </c>
      <c r="E9" s="31">
        <v>54.239154337573765</v>
      </c>
      <c r="F9" s="31">
        <v>54.48892051097349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25201406000</v>
      </c>
      <c r="C5" s="18">
        <v>23155625000</v>
      </c>
      <c r="D5" s="18">
        <v>22726317000</v>
      </c>
      <c r="E5" s="18">
        <v>16681254000</v>
      </c>
      <c r="F5" s="8" t="s">
        <v>84</v>
      </c>
    </row>
    <row r="6" spans="1:6" x14ac:dyDescent="0.25">
      <c r="A6" t="s">
        <v>44</v>
      </c>
      <c r="B6" s="18">
        <v>1232689000</v>
      </c>
      <c r="C6" s="18">
        <v>813495000</v>
      </c>
      <c r="D6" s="18">
        <v>1071006000</v>
      </c>
      <c r="E6" s="18">
        <v>689949000</v>
      </c>
      <c r="F6" s="8" t="s">
        <v>85</v>
      </c>
    </row>
    <row r="7" spans="1:6" x14ac:dyDescent="0.25">
      <c r="A7" t="s">
        <v>86</v>
      </c>
      <c r="B7" s="18">
        <v>638872000</v>
      </c>
      <c r="C7" s="18">
        <v>549923000</v>
      </c>
      <c r="D7" s="18">
        <v>516797000</v>
      </c>
      <c r="E7" s="18">
        <v>449976000</v>
      </c>
      <c r="F7" s="8" t="s">
        <v>87</v>
      </c>
    </row>
    <row r="8" spans="1:6" x14ac:dyDescent="0.25">
      <c r="A8" t="s">
        <v>88</v>
      </c>
      <c r="B8" s="18">
        <v>1090337000</v>
      </c>
      <c r="C8" s="18">
        <v>675156000</v>
      </c>
      <c r="D8" s="18">
        <v>475257000</v>
      </c>
      <c r="E8" s="18">
        <v>353286000</v>
      </c>
      <c r="F8" s="8" t="s">
        <v>89</v>
      </c>
    </row>
    <row r="9" spans="1:6" x14ac:dyDescent="0.25">
      <c r="A9" t="s">
        <v>90</v>
      </c>
      <c r="B9" s="18">
        <v>287746000</v>
      </c>
      <c r="C9" s="18">
        <v>-651105000</v>
      </c>
      <c r="D9" s="18">
        <v>137286000</v>
      </c>
      <c r="E9" s="18">
        <v>-675447000</v>
      </c>
      <c r="F9" s="8" t="s">
        <v>91</v>
      </c>
    </row>
    <row r="10" spans="1:6" x14ac:dyDescent="0.25">
      <c r="A10" t="s">
        <v>92</v>
      </c>
      <c r="B10" s="18">
        <v>10404386000</v>
      </c>
      <c r="C10" s="18">
        <v>8271741000</v>
      </c>
      <c r="D10" s="18">
        <v>8437924000</v>
      </c>
      <c r="E10" s="18">
        <v>7698256000</v>
      </c>
      <c r="F10" s="8" t="s">
        <v>93</v>
      </c>
    </row>
    <row r="11" spans="1:6" x14ac:dyDescent="0.25">
      <c r="A11" t="s">
        <v>94</v>
      </c>
      <c r="B11" s="18">
        <v>7094200000</v>
      </c>
      <c r="C11" s="18">
        <v>6095424000</v>
      </c>
      <c r="D11" s="18">
        <v>6231866000</v>
      </c>
      <c r="E11" s="18">
        <v>5606457000</v>
      </c>
      <c r="F11" s="8" t="s">
        <v>95</v>
      </c>
    </row>
    <row r="12" spans="1:6" x14ac:dyDescent="0.25">
      <c r="A12" t="s">
        <v>32</v>
      </c>
      <c r="B12" s="34">
        <v>231844300</v>
      </c>
      <c r="C12" s="34">
        <v>236352449</v>
      </c>
      <c r="D12" s="34">
        <v>230977326</v>
      </c>
      <c r="E12" s="34">
        <v>231556866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2026-09-19T01:06:42Z</dcterms:modified>
</cp:coreProperties>
</file>