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<sst xmlns="http://schemas.openxmlformats.org/spreadsheetml/2006/main" count="111" uniqueCount="99">
  <si>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Mid-America Apartment Communities, Inc. (MAA)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</si>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</sst>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0.030305400060254506</v>
      </c>
    </row>
    <row r="7" spans="1:2" x14ac:dyDescent="0.25">
      <c r="A7" t="s">
        <v>5</v>
      </c>
      <c r="B7" s="6">
        <v>0.30303534191950665</v>
      </c>
    </row>
    <row r="8" spans="1:2" x14ac:dyDescent="0.25">
      <c r="A8" t="s">
        <v>6</v>
      </c>
      <c r="B8" s="6">
        <v>0.009617061106879685</v>
      </c>
    </row>
    <row r="9" spans="1:2" x14ac:dyDescent="0.25">
      <c r="A9" t="s">
        <v>7</v>
      </c>
      <c r="B9" s="6">
        <v>0.2705852816883622</v>
      </c>
    </row>
    <row r="10" spans="1:2" x14ac:dyDescent="0.25">
      <c r="A10" t="s">
        <v>8</v>
      </c>
      <c r="B10" s="6">
        <v>0.1539138150105155</v>
      </c>
    </row>
    <row r="11" spans="1:2" x14ac:dyDescent="0.25">
      <c r="A11" t="s">
        <v>9</v>
      </c>
      <c r="B11" s="6">
        <v>0.1901447877949021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15.709632421581656</v>
      </c>
    </row>
    <row r="14" spans="1:3" x14ac:dyDescent="0.25">
      <c r="A14" t="s">
        <v>12</v>
      </c>
      <c r="B14" s="6">
        <v>0.0820037035187905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0.80905</v>
      </c>
      <c r="C19" s="8" t="s">
        <v>19</v>
      </c>
    </row>
    <row r="20" spans="1:2" x14ac:dyDescent="0.25">
      <c r="A20" t="s">
        <v>20</v>
      </c>
      <c r="B20" s="10">
        <f>B17+B19*B18</f>
        <v>0.09447775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14148364288</v>
      </c>
    </row>
    <row r="23" spans="1:2" x14ac:dyDescent="0.25">
      <c r="A23" t="s">
        <v>24</v>
      </c>
      <c r="B23" s="11">
        <v>5429651000</v>
      </c>
    </row>
    <row r="24" spans="1:2" x14ac:dyDescent="0.25">
      <c r="A24" t="s">
        <v>25</v>
      </c>
      <c r="B24" s="10">
        <f>B22/(B22+B23)</f>
        <v>0.7226659127532703</v>
      </c>
    </row>
    <row r="25" spans="1:2" x14ac:dyDescent="0.25">
      <c r="A25" t="s">
        <v>26</v>
      </c>
      <c r="B25" s="10">
        <f>1-B24</f>
        <v>0.2773340872467297</v>
      </c>
    </row>
    <row r="26" spans="1:2" x14ac:dyDescent="0.25">
      <c r="A26" t="s">
        <v>27</v>
      </c>
      <c r="B26" s="12">
        <f>B24*B20+B25*B21*(1-B8)</f>
        <v>0.0820037035187905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2209126000</v>
      </c>
      <c r="C29" s="8" t="s">
        <v>30</v>
      </c>
    </row>
    <row r="30" spans="1:2" x14ac:dyDescent="0.25">
      <c r="A30" t="s">
        <v>31</v>
      </c>
      <c r="B30" s="11">
        <v>5369393000</v>
      </c>
    </row>
    <row r="31" spans="1:2" x14ac:dyDescent="0.25">
      <c r="A31" t="s">
        <v>32</v>
      </c>
      <c r="B31" s="13">
        <v>117148531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0.030305400060254506</v>
      </c>
      <c r="C5" s="10">
        <f>Assumptions!B6</f>
        <v>0.030305400060254506</v>
      </c>
      <c r="D5" s="10">
        <f>Assumptions!B6</f>
        <v>0.030305400060254506</v>
      </c>
      <c r="E5" s="10">
        <f>Assumptions!B6</f>
        <v>0.030305400060254506</v>
      </c>
      <c r="F5" s="10">
        <f>Assumptions!B6</f>
        <v>0.030305400060254506</v>
      </c>
    </row>
    <row r="6" spans="1:6" x14ac:dyDescent="0.25">
      <c r="A6" t="s">
        <v>43</v>
      </c>
      <c r="B6" s="18">
        <f>Assumptions!B29*(1+B5)</f>
        <v>2276074447.2135096</v>
      </c>
      <c r="C6" s="18">
        <f>B6*(1+C5)</f>
        <v>2345051793.903238</v>
      </c>
      <c r="D6" s="18">
        <f>C6*(1+D5)</f>
        <v>2416119526.679493</v>
      </c>
      <c r="E6" s="18">
        <f>D6*(1+E5)</f>
        <v>2489340995.528908</v>
      </c>
      <c r="F6" s="18">
        <f>E6*(1+F5)</f>
        <v>2564781470.2848034</v>
      </c>
    </row>
    <row r="7" spans="1:6" x14ac:dyDescent="0.25">
      <c r="A7" t="s">
        <v>5</v>
      </c>
      <c r="B7" s="10">
        <f>Assumptions!B7</f>
        <v>0.30303534191950665</v>
      </c>
      <c r="C7" s="10">
        <f>Assumptions!B7</f>
        <v>0.30303534191950665</v>
      </c>
      <c r="D7" s="10">
        <f>Assumptions!B7</f>
        <v>0.30303534191950665</v>
      </c>
      <c r="E7" s="10">
        <f>Assumptions!B7</f>
        <v>0.30303534191950665</v>
      </c>
      <c r="F7" s="10">
        <f>Assumptions!B7</f>
        <v>0.30303534191950665</v>
      </c>
    </row>
    <row r="8" spans="1:6" x14ac:dyDescent="0.25">
      <c r="A8" t="s">
        <v>44</v>
      </c>
      <c r="B8" s="18">
        <f>B6*B7</f>
        <v>689730998.345598</v>
      </c>
      <c r="C8" s="18">
        <f>C6*C7</f>
        <v>710633572.1844201</v>
      </c>
      <c r="D8" s="18">
        <f>D6*D7</f>
        <v>732169606.8857167</v>
      </c>
      <c r="E8" s="18">
        <f>E6*E7</f>
        <v>754358299.7343477</v>
      </c>
      <c r="F8" s="18">
        <f>F6*F7</f>
        <v>777219429.7965704</v>
      </c>
    </row>
    <row r="9" spans="1:6" x14ac:dyDescent="0.25">
      <c r="A9" t="s">
        <v>45</v>
      </c>
      <c r="B9" s="18">
        <f>B8*(1-Assumptions!B8)</f>
        <v>683097813.1871992</v>
      </c>
      <c r="C9" s="18">
        <f>C8*(1-Assumptions!B8)</f>
        <v>703799365.6961224</v>
      </c>
      <c r="D9" s="18">
        <f>D8*(1-Assumptions!B8)</f>
        <v>725128287.0356966</v>
      </c>
      <c r="E9" s="18">
        <f>E8*(1-Assumptions!B8)</f>
        <v>747103589.8693206</v>
      </c>
      <c r="F9" s="18">
        <f>F8*(1-Assumptions!B8)</f>
        <v>769744863.0467626</v>
      </c>
    </row>
    <row r="10" spans="1:6" x14ac:dyDescent="0.25">
      <c r="A10" t="s">
        <v>46</v>
      </c>
      <c r="B10" s="18">
        <f>B6*Assumptions!B9</f>
        <v>615872245.4429508</v>
      </c>
      <c r="C10" s="18">
        <f>C6*Assumptions!B9</f>
        <v>634536500.2271067</v>
      </c>
      <c r="D10" s="18">
        <f>D6*Assumptions!B9</f>
        <v>653766382.7193229</v>
      </c>
      <c r="E10" s="18">
        <f>E6*Assumptions!B9</f>
        <v>673579034.4935775</v>
      </c>
      <c r="F10" s="18">
        <f>F6*Assumptions!B9</f>
        <v>693992116.6061053</v>
      </c>
    </row>
    <row r="11" spans="1:6" x14ac:dyDescent="0.25">
      <c r="A11" t="s">
        <v>47</v>
      </c>
      <c r="B11" s="18">
        <f>-B6*Assumptions!B10</f>
        <v>-350319301.4185814</v>
      </c>
      <c r="C11" s="18">
        <f>-C6*Assumptions!B10</f>
        <v>-360935867.99690044</v>
      </c>
      <c r="D11" s="18">
        <f>-D6*Assumptions!B10</f>
        <v>-371874173.87264174</v>
      </c>
      <c r="E11" s="18">
        <f>-E6*Assumptions!B10</f>
        <v>-383143969.4839288</v>
      </c>
      <c r="F11" s="18">
        <f>-F6*Assumptions!B10</f>
        <v>-394755300.75981313</v>
      </c>
    </row>
    <row r="12" spans="1:6" x14ac:dyDescent="0.25">
      <c r="A12" t="s">
        <v>48</v>
      </c>
      <c r="B12" s="18">
        <f>-(B6-Assumptions!B29)*Assumptions!B11</f>
        <v>-12729898.28861098</v>
      </c>
      <c r="C12" s="18">
        <f>-(C6-B6)*Assumptions!B11</f>
        <v>-13115682.948973773</v>
      </c>
      <c r="D12" s="18">
        <f>-(D6-C6)*Assumptions!B11</f>
        <v>-13513158.96780584</v>
      </c>
      <c r="E12" s="18">
        <f>-(E6-D6)*Assumptions!B11</f>
        <v>-13922680.656403016</v>
      </c>
      <c r="F12" s="18">
        <f>-(F6-E6)*Assumptions!B11</f>
        <v>-14344613.063606441</v>
      </c>
    </row>
    <row r="13" spans="1:6" x14ac:dyDescent="0.25">
      <c r="A13" s="19" t="s">
        <v>49</v>
      </c>
      <c r="B13" s="20">
        <f>B9+B10+B11+B12</f>
        <v>935920858.9229577</v>
      </c>
      <c r="C13" s="20">
        <f>C9+C10+C11+C12</f>
        <v>964284314.977355</v>
      </c>
      <c r="D13" s="20">
        <f>D9+D10+D11+D12</f>
        <v>993507336.914572</v>
      </c>
      <c r="E13" s="20">
        <f>E9+E10+E11+E12</f>
        <v>1023615974.2225662</v>
      </c>
      <c r="F13" s="20">
        <f>F9+F10+F11+F12</f>
        <v>1054637065.8294482</v>
      </c>
    </row>
    <row r="14" spans="1:6" x14ac:dyDescent="0.25">
      <c r="A14" t="s">
        <v>50</v>
      </c>
      <c r="B14" s="21">
        <f>1/(1+Assumptions!$B$26)^(1-0.5*Assumptions!$B$32)</f>
        <v>0.9613590662768092</v>
      </c>
      <c r="C14" s="21">
        <f>1/(1+Assumptions!$B$26)^(2-0.5*Assumptions!$B$32)</f>
        <v>0.8884988684884975</v>
      </c>
      <c r="D14" s="21">
        <f>1/(1+Assumptions!$B$26)^(3-0.5*Assumptions!$B$32)</f>
        <v>0.8211606537010966</v>
      </c>
      <c r="E14" s="21">
        <f>1/(1+Assumptions!$B$26)^(4-0.5*Assumptions!$B$32)</f>
        <v>0.7589259177492602</v>
      </c>
      <c r="F14" s="21">
        <f>1/(1+Assumptions!$B$26)^(5-0.5*Assumptions!$B$32)</f>
        <v>0.7014078743733988</v>
      </c>
    </row>
    <row r="15" spans="1:6" x14ac:dyDescent="0.25">
      <c r="A15" s="19" t="s">
        <v>51</v>
      </c>
      <c r="B15" s="20">
        <f>B13*B14</f>
        <v>899756003.0431639</v>
      </c>
      <c r="C15" s="20">
        <f>C13*C14</f>
        <v>856765522.7585858</v>
      </c>
      <c r="D15" s="20">
        <f>D13*D14</f>
        <v>815829134.2376056</v>
      </c>
      <c r="E15" s="20">
        <f>E13*E14</f>
        <v>776848692.6596642</v>
      </c>
      <c r="F15" s="20">
        <f>F13*F14</f>
        <v>739730742.5788316</v>
      </c>
    </row>
    <row r="17" spans="1:2" x14ac:dyDescent="0.25">
      <c r="A17" s="22" t="s">
        <v>52</v>
      </c>
      <c r="B17" s="23">
        <f>SUM(B15:F15)</f>
        <v>4088930095.277851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1054637065.8294482</v>
      </c>
    </row>
    <row r="5" spans="1:2" x14ac:dyDescent="0.25">
      <c r="A5" t="s">
        <v>56</v>
      </c>
      <c r="B5" s="18">
        <f>IF(Assumptions!$B$33=0,B4,B4-Forecast!F11-Forecast!F10-Forecast!F12)</f>
        <v>769744863.0467626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0.3048642796269738</v>
      </c>
    </row>
    <row r="7" spans="1:2" x14ac:dyDescent="0.25">
      <c r="A7" t="s">
        <v>58</v>
      </c>
      <c r="B7" s="18">
        <f>-MAX(Forecast!F9,0)*B6</f>
        <v>-234667713.1693149</v>
      </c>
    </row>
    <row r="8" spans="1:2" x14ac:dyDescent="0.25">
      <c r="A8" t="s">
        <v>59</v>
      </c>
      <c r="B8" s="18">
        <f>IF(OR(Assumptions!$B$33=0,Assumptions!B12&lt;=0),B5,MAX(B5+B7,0))</f>
        <v>535077149.8774477</v>
      </c>
    </row>
    <row r="9" spans="1:2" x14ac:dyDescent="0.25">
      <c r="A9" t="s">
        <v>60</v>
      </c>
      <c r="B9" s="18">
        <f>B8*(1+Assumptions!B12)/(Assumptions!B26-Assumptions!B12)</f>
        <v>9621376239.94191</v>
      </c>
    </row>
    <row r="10" spans="1:2" x14ac:dyDescent="0.25">
      <c r="A10" t="s">
        <v>61</v>
      </c>
      <c r="B10" s="18">
        <f>B9/(1+Assumptions!B26)^(5-0.5*Assumptions!B32)</f>
        <v>6748509057.004379</v>
      </c>
    </row>
    <row r="11" spans="1:2" x14ac:dyDescent="0.25">
      <c r="A11" t="s">
        <v>62</v>
      </c>
      <c r="B11" s="18">
        <f>Forecast!B17+B10</f>
        <v>10837439152.28223</v>
      </c>
    </row>
    <row r="12" spans="1:2" x14ac:dyDescent="0.25">
      <c r="A12" t="s">
        <v>63</v>
      </c>
      <c r="B12" s="18">
        <f>-Assumptions!B30</f>
        <v>-5369393000</v>
      </c>
    </row>
    <row r="13" spans="1:2" x14ac:dyDescent="0.25">
      <c r="A13" t="s">
        <v>64</v>
      </c>
      <c r="B13" s="18">
        <f>B11+B12</f>
        <v>5468046152.28223</v>
      </c>
    </row>
    <row r="14" spans="1:2" x14ac:dyDescent="0.25">
      <c r="A14" s="19" t="s">
        <v>65</v>
      </c>
      <c r="B14" s="24">
        <f>B13/Assumptions!B31</f>
        <v>46.67618198543378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1471211546.4026756</v>
      </c>
    </row>
    <row r="18" spans="1:2" x14ac:dyDescent="0.25">
      <c r="A18" t="s">
        <v>60</v>
      </c>
      <c r="B18" s="18">
        <f>B17*Assumptions!B13</f>
        <v>23112192608.372757</v>
      </c>
    </row>
    <row r="19" spans="1:2" x14ac:dyDescent="0.25">
      <c r="A19" t="s">
        <v>61</v>
      </c>
      <c r="B19" s="18">
        <f>B18/(1+Assumptions!B26)^(5-0.5*Assumptions!B32)</f>
        <v>16211073889.547316</v>
      </c>
    </row>
    <row r="20" spans="1:2" x14ac:dyDescent="0.25">
      <c r="A20" t="s">
        <v>62</v>
      </c>
      <c r="B20" s="18">
        <f>Forecast!B17+B19</f>
        <v>20300003984.825165</v>
      </c>
    </row>
    <row r="21" spans="1:2" x14ac:dyDescent="0.25">
      <c r="A21" t="s">
        <v>63</v>
      </c>
      <c r="B21" s="18">
        <f>-Assumptions!B30</f>
        <v>-5369393000</v>
      </c>
    </row>
    <row r="22" spans="1:2" x14ac:dyDescent="0.25">
      <c r="A22" t="s">
        <v>64</v>
      </c>
      <c r="B22" s="18">
        <f>B20+B21</f>
        <v>14930610984.825165</v>
      </c>
    </row>
    <row r="23" spans="1:2" x14ac:dyDescent="0.25">
      <c r="A23" s="19" t="s">
        <v>65</v>
      </c>
      <c r="B23" s="25">
        <f>B22/Assumptions!B31</f>
        <v>127.45026213623767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118.93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46.67618198543378</v>
      </c>
    </row>
    <row r="29" spans="1:2" x14ac:dyDescent="0.25">
      <c r="A29" s="19" t="s">
        <v>73</v>
      </c>
      <c r="B29" s="12">
        <f>B28/B26-1</f>
        <v>-0.6075323132478452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0.062004</v>
      </c>
      <c r="B5" s="31">
        <v>72.7341972330752</v>
      </c>
      <c r="C5" s="31">
        <v>73.13839374621693</v>
      </c>
      <c r="D5" s="31">
        <v>73.54259025935869</v>
      </c>
      <c r="E5" s="31">
        <v>73.94678677250043</v>
      </c>
      <c r="F5" s="31">
        <v>74.35098328564212</v>
      </c>
    </row>
    <row r="6" spans="1:6" x14ac:dyDescent="0.25">
      <c r="A6" s="30">
        <v>0.072004</v>
      </c>
      <c r="B6" s="31">
        <v>57.5985467932298</v>
      </c>
      <c r="C6" s="31">
        <v>57.93223396189399</v>
      </c>
      <c r="D6" s="31">
        <v>58.265921130558155</v>
      </c>
      <c r="E6" s="31">
        <v>58.599608299222346</v>
      </c>
      <c r="F6" s="31">
        <v>58.93329546788653</v>
      </c>
    </row>
    <row r="7" spans="1:6" x14ac:dyDescent="0.25">
      <c r="A7" s="30">
        <v>0.082004</v>
      </c>
      <c r="B7" s="31">
        <v>46.113868446324446</v>
      </c>
      <c r="C7" s="31">
        <v>46.394874076394025</v>
      </c>
      <c r="D7" s="32">
        <v>46.67587970646354</v>
      </c>
      <c r="E7" s="31">
        <v>46.956885336533105</v>
      </c>
      <c r="F7" s="31">
        <v>47.237890966602656</v>
      </c>
    </row>
    <row r="8" spans="1:6" x14ac:dyDescent="0.25">
      <c r="A8" s="30">
        <v>0.092004</v>
      </c>
      <c r="B8" s="31">
        <v>37.091790734100414</v>
      </c>
      <c r="C8" s="31">
        <v>37.33209651355853</v>
      </c>
      <c r="D8" s="31">
        <v>37.57240229301662</v>
      </c>
      <c r="E8" s="31">
        <v>37.81270807247473</v>
      </c>
      <c r="F8" s="31">
        <v>38.05301385193283</v>
      </c>
    </row>
    <row r="9" spans="1:6" x14ac:dyDescent="0.25">
      <c r="A9" s="30">
        <v>0.102004</v>
      </c>
      <c r="B9" s="31">
        <v>29.8098224030703</v>
      </c>
      <c r="C9" s="31">
        <v>30.017858398331505</v>
      </c>
      <c r="D9" s="31">
        <v>30.225894393592707</v>
      </c>
      <c r="E9" s="31">
        <v>30.433930388853927</v>
      </c>
      <c r="F9" s="31">
        <v>30.64196638411512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2209126000</v>
      </c>
      <c r="C5" s="18">
        <v>2191015000</v>
      </c>
      <c r="D5" s="18">
        <v>2148468000</v>
      </c>
      <c r="E5" s="18">
        <v>2019866000</v>
      </c>
      <c r="F5" s="8" t="s">
        <v>84</v>
      </c>
    </row>
    <row r="6" spans="1:6" x14ac:dyDescent="0.25">
      <c r="A6" t="s">
        <v>44</v>
      </c>
      <c r="B6" s="18">
        <v>619438000</v>
      </c>
      <c r="C6" s="18">
        <v>656751000</v>
      </c>
      <c r="D6" s="18">
        <v>688902000</v>
      </c>
      <c r="E6" s="18">
        <v>628878000</v>
      </c>
      <c r="F6" s="8" t="s">
        <v>85</v>
      </c>
    </row>
    <row r="7" spans="1:6" x14ac:dyDescent="0.25">
      <c r="A7" t="s">
        <v>86</v>
      </c>
      <c r="B7" s="18">
        <v>622969000</v>
      </c>
      <c r="C7" s="18">
        <v>586402000</v>
      </c>
      <c r="D7" s="18">
        <v>565857000</v>
      </c>
      <c r="E7" s="18">
        <v>544004000</v>
      </c>
      <c r="F7" s="8" t="s">
        <v>87</v>
      </c>
    </row>
    <row r="8" spans="1:6" x14ac:dyDescent="0.25">
      <c r="A8" t="s">
        <v>88</v>
      </c>
      <c r="B8" s="18">
        <v>360238000</v>
      </c>
      <c r="C8" s="18">
        <v>322372000</v>
      </c>
      <c r="D8" s="18">
        <v>341224000</v>
      </c>
      <c r="E8" s="18">
        <v>296176000</v>
      </c>
      <c r="F8" s="8" t="s">
        <v>89</v>
      </c>
    </row>
    <row r="9" spans="1:6" x14ac:dyDescent="0.25">
      <c r="A9" t="s">
        <v>90</v>
      </c>
      <c r="B9" s="18">
        <v>-9253000</v>
      </c>
      <c r="C9" s="18">
        <v>34803000</v>
      </c>
      <c r="D9" s="18">
        <v>24453000</v>
      </c>
      <c r="E9" s="18">
        <v>16056000</v>
      </c>
      <c r="F9" s="8" t="s">
        <v>91</v>
      </c>
    </row>
    <row r="10" spans="1:6" x14ac:dyDescent="0.25">
      <c r="A10" t="s">
        <v>92</v>
      </c>
      <c r="B10" s="18">
        <v>5429651000</v>
      </c>
      <c r="C10" s="18">
        <v>5007048000</v>
      </c>
      <c r="D10" s="18">
        <v>4567569000</v>
      </c>
      <c r="E10" s="18">
        <v>4443574000</v>
      </c>
      <c r="F10" s="8" t="s">
        <v>93</v>
      </c>
    </row>
    <row r="11" spans="1:6" x14ac:dyDescent="0.25">
      <c r="A11" t="s">
        <v>94</v>
      </c>
      <c r="B11" s="18">
        <v>60258000</v>
      </c>
      <c r="C11" s="18">
        <v>43018000</v>
      </c>
      <c r="D11" s="18">
        <v>41314000</v>
      </c>
      <c r="E11" s="18">
        <v>38659000</v>
      </c>
      <c r="F11" s="8" t="s">
        <v>95</v>
      </c>
    </row>
    <row r="12" spans="1:6" x14ac:dyDescent="0.25">
      <c r="A12" t="s">
        <v>32</v>
      </c>
      <c r="B12" s="34">
        <v>117148531</v>
      </c>
      <c r="C12" s="34">
        <v>116775532</v>
      </c>
      <c r="D12" s="34">
        <v>116644533</v>
      </c>
      <c r="E12" s="34">
        <v>115582537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2026-09-19T01:04:47Z</dcterms:modified>
</cp:coreProperties>
</file>