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<sst xmlns="http://schemas.openxmlformats.org/spreadsheetml/2006/main" count="114" uniqueCount="102">
  <si>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Max Healthcare Institute Limited (MAXHEALTH.NS)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</si>
  <si>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</si>
  <si>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</si>
  <si>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</si>
  <si>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</si>
  <si>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</si>
  <si>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</si>
  <si>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</si>
  <si>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</si>
  <si>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</si>
  <si>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</si>
  <si>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</si>
  <si>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</si>
  <si>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</si>
  <si>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</si>
  <si>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</si>
  <si>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</si>
  <si>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</si>
  <si>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</si>
  <si>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</si>
  <si>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</si>
  <si>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</si>
  <si>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</si>
  <si>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</si>
  <si>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</si>
  <si>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</si>
  <si>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</si>
  <si>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</si>
  <si>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</si>
  <si>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</si>
  <si>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</si>
  <si>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</si>
  <si>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</si>
  <si>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</si>
  <si>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</si>
  <si>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</si>
  <si>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</si>
  <si>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</si>
  <si>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</si>
  <si>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</si>
  <si>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</si>
  <si>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</si>
  <si>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</si>
  <si>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</si>
  <si>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</si>
  <si>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</si>
  <si>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</si>
  <si>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</si>
  <si>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</si>
  <si>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</si>
  <si>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</si>
  <si>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</si>
  <si>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</si>
  <si>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</si>
  <si>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</si>
  <si>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</si>
  <si>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</si>
  <si>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</si>
  <si>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</si>
  <si>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</si>
  <si>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</si>
  <si>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</si>
  <si>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</si>
  <si>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</si>
  <si>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</si>
  <si>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</si>
  <si>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</si>
  <si>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</si>
  <si>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</si>
  <si>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</si>
  <si>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</si>
  <si>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</si>
  <si>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</si>
  <si>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</si>
  <si>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</si>
  <si>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</si>
  <si>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</si>
  <si>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</si>
  <si>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</si>
  <si>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</si>
  <si>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</si>
  <si>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</si>
  <si>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</si>
  <si>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</si>
  <si>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</si>
  <si>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</si>
  <si>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</si>
  <si>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</si>
  <si>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</si>
  <si>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</si>
  <si>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</si>
  <si>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</si>
  <si>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</si>
  <si>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</si>
  <si>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</si>
  <si>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</si>
  <si>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</si>
  <si>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</si>
  <si>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13.5% of revenue against depreciation of 5.1%.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</si>
  <si>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</si>
  <si>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Current EV/EBITDA of 45.2x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</si>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</sst>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0.22368963346613846</v>
      </c>
    </row>
    <row r="7" spans="1:2" x14ac:dyDescent="0.25">
      <c r="A7" t="s">
        <v>5</v>
      </c>
      <c r="B7" s="6">
        <v>0.2327804783344422</v>
      </c>
    </row>
    <row r="8" spans="1:2" x14ac:dyDescent="0.25">
      <c r="A8" t="s">
        <v>6</v>
      </c>
      <c r="B8" s="6">
        <v>0.22535376322034395</v>
      </c>
    </row>
    <row r="9" spans="1:2" x14ac:dyDescent="0.25">
      <c r="A9" t="s">
        <v>7</v>
      </c>
      <c r="B9" s="6">
        <v>0.05104079704930503</v>
      </c>
    </row>
    <row r="10" spans="1:2" x14ac:dyDescent="0.25">
      <c r="A10" t="s">
        <v>8</v>
      </c>
      <c r="B10" s="6">
        <v>0.13498693662478684</v>
      </c>
    </row>
    <row r="11" spans="1:2" x14ac:dyDescent="0.25">
      <c r="A11" t="s">
        <v>9</v>
      </c>
      <c r="B11" s="6">
        <v>0.1940453121762763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0.10351543811787749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0.40570999999999996</v>
      </c>
      <c r="C19" s="8" t="s">
        <v>19</v>
      </c>
    </row>
    <row r="20" spans="1:2" x14ac:dyDescent="0.25">
      <c r="A20" t="s">
        <v>20</v>
      </c>
      <c r="B20" s="10">
        <f>B17+B19*B18</f>
        <v>0.1004568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1021294542848</v>
      </c>
    </row>
    <row r="23" spans="1:2" x14ac:dyDescent="0.25">
      <c r="A23" t="s">
        <v>24</v>
      </c>
      <c r="B23" s="11">
        <v>34783600000</v>
      </c>
    </row>
    <row r="24" spans="1:2" x14ac:dyDescent="0.25">
      <c r="A24" t="s">
        <v>25</v>
      </c>
      <c r="B24" s="10">
        <f>B22/(B22+B23)</f>
        <v>0.9670634221193172</v>
      </c>
    </row>
    <row r="25" spans="1:2" x14ac:dyDescent="0.25">
      <c r="A25" t="s">
        <v>26</v>
      </c>
      <c r="B25" s="10">
        <f>1-B24</f>
        <v>0.03293657788068283</v>
      </c>
    </row>
    <row r="26" spans="1:2" x14ac:dyDescent="0.25">
      <c r="A26" t="s">
        <v>27</v>
      </c>
      <c r="B26" s="12">
        <f>B24*B20+B25*B21*(1-B8)</f>
        <v>0.09888306211847744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82254300000</v>
      </c>
      <c r="C29" s="8" t="s">
        <v>30</v>
      </c>
    </row>
    <row r="30" spans="1:2" x14ac:dyDescent="0.25">
      <c r="A30" t="s">
        <v>31</v>
      </c>
      <c r="B30" s="11">
        <v>28099300000</v>
      </c>
    </row>
    <row r="31" spans="1:2" x14ac:dyDescent="0.25">
      <c r="A31" t="s">
        <v>32</v>
      </c>
      <c r="B31" s="13">
        <v>977414769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0.22368963346613846</v>
      </c>
      <c r="C5" s="10">
        <f>Assumptions!B6</f>
        <v>0.22368963346613846</v>
      </c>
      <c r="D5" s="10">
        <f>Assumptions!B6</f>
        <v>0.22368963346613846</v>
      </c>
      <c r="E5" s="10">
        <f>Assumptions!B6</f>
        <v>0.22368963346613846</v>
      </c>
      <c r="F5" s="10">
        <f>Assumptions!B6</f>
        <v>0.22368963346613846</v>
      </c>
    </row>
    <row r="6" spans="1:6" x14ac:dyDescent="0.25">
      <c r="A6" t="s">
        <v>43</v>
      </c>
      <c r="B6" s="18">
        <f>Assumptions!B29*(1+B5)</f>
        <v>100653734218.0138</v>
      </c>
      <c r="C6" s="18">
        <f>B6*(1+C5)</f>
        <v>123168931132.23943</v>
      </c>
      <c r="D6" s="18">
        <f>C6*(1+D5)</f>
        <v>150720544191.6261</v>
      </c>
      <c r="E6" s="18">
        <f>D6*(1+E5)</f>
        <v>184435167477.66788</v>
      </c>
      <c r="F6" s="18">
        <f>E6*(1+F5)</f>
        <v>225691402489.01328</v>
      </c>
    </row>
    <row r="7" spans="1:6" x14ac:dyDescent="0.25">
      <c r="A7" t="s">
        <v>5</v>
      </c>
      <c r="B7" s="10">
        <f>Assumptions!B7</f>
        <v>0.2327804783344422</v>
      </c>
      <c r="C7" s="10">
        <f>Assumptions!B7</f>
        <v>0.2327804783344422</v>
      </c>
      <c r="D7" s="10">
        <f>Assumptions!B7</f>
        <v>0.2327804783344422</v>
      </c>
      <c r="E7" s="10">
        <f>Assumptions!B7</f>
        <v>0.2327804783344422</v>
      </c>
      <c r="F7" s="10">
        <f>Assumptions!B7</f>
        <v>0.2327804783344422</v>
      </c>
    </row>
    <row r="8" spans="1:6" x14ac:dyDescent="0.25">
      <c r="A8" t="s">
        <v>44</v>
      </c>
      <c r="B8" s="18">
        <f>B6*B7</f>
        <v>23430224397.417065</v>
      </c>
      <c r="C8" s="18">
        <f>C6*C7</f>
        <v>28671322704.904663</v>
      </c>
      <c r="D8" s="18">
        <f>D6*D7</f>
        <v>35084800371.75416</v>
      </c>
      <c r="E8" s="18">
        <f>E6*E7</f>
        <v>42932906507.144485</v>
      </c>
      <c r="F8" s="18">
        <f>F6*F7</f>
        <v>52536552627.36363</v>
      </c>
    </row>
    <row r="9" spans="1:6" x14ac:dyDescent="0.25">
      <c r="A9" t="s">
        <v>45</v>
      </c>
      <c r="B9" s="18">
        <f>B8*(1-Assumptions!B8)</f>
        <v>18150135156.362015</v>
      </c>
      <c r="C9" s="18">
        <f>C8*(1-Assumptions!B8)</f>
        <v>22210132236.849506</v>
      </c>
      <c r="D9" s="18">
        <f>D8*(1-Assumptions!B8)</f>
        <v>27178308576.144836</v>
      </c>
      <c r="E9" s="18">
        <f>E8*(1-Assumptions!B8)</f>
        <v>33257814459.77228</v>
      </c>
      <c r="F9" s="18">
        <f>F8*(1-Assumptions!B8)</f>
        <v>40697242786.16359</v>
      </c>
    </row>
    <row r="10" spans="1:6" x14ac:dyDescent="0.25">
      <c r="A10" t="s">
        <v>46</v>
      </c>
      <c r="B10" s="18">
        <f>B6*Assumptions!B9</f>
        <v>5137446820.476332</v>
      </c>
      <c r="C10" s="18">
        <f>C6*Assumptions!B9</f>
        <v>6286640416.70046</v>
      </c>
      <c r="D10" s="18">
        <f>D6*Assumptions!B9</f>
        <v>7692896707.245598</v>
      </c>
      <c r="E10" s="18">
        <f>E6*Assumptions!B9</f>
        <v>9413717951.98223</v>
      </c>
      <c r="F10" s="18">
        <f>F6*Assumptions!B9</f>
        <v>11519469070.214743</v>
      </c>
    </row>
    <row r="11" spans="1:6" x14ac:dyDescent="0.25">
      <c r="A11" t="s">
        <v>47</v>
      </c>
      <c r="B11" s="18">
        <f>-B6*Assumptions!B10</f>
        <v>-13586939241.935165</v>
      </c>
      <c r="C11" s="18">
        <f>-C6*Assumptions!B10</f>
        <v>-16626196700.890337</v>
      </c>
      <c r="D11" s="18">
        <f>-D6*Assumptions!B10</f>
        <v>-20345304546.848415</v>
      </c>
      <c r="E11" s="18">
        <f>-E6*Assumptions!B10</f>
        <v>-24896338263.6899</v>
      </c>
      <c r="F11" s="18">
        <f>-F6*Assumptions!B10</f>
        <v>-30465391044.543694</v>
      </c>
    </row>
    <row r="12" spans="1:6" x14ac:dyDescent="0.25">
      <c r="A12" t="s">
        <v>48</v>
      </c>
      <c r="B12" s="18">
        <f>-(B6-Assumptions!B29)*Assumptions!B11</f>
        <v>-3570323956.701347</v>
      </c>
      <c r="C12" s="18">
        <f>-(C6-B6)*Assumptions!B11</f>
        <v>-4368968413.931246</v>
      </c>
      <c r="D12" s="18">
        <f>-(D6-C6)*Assumptions!B11</f>
        <v>-5346261357.068658</v>
      </c>
      <c r="E12" s="18">
        <f>-(E6-D6)*Assumptions!B11</f>
        <v>-6542164600.445531</v>
      </c>
      <c r="F12" s="18">
        <f>-(F6-E6)*Assumptions!B11</f>
        <v>-8005579001.994338</v>
      </c>
    </row>
    <row r="13" spans="1:6" x14ac:dyDescent="0.25">
      <c r="A13" s="19" t="s">
        <v>49</v>
      </c>
      <c r="B13" s="20">
        <f>B9+B10+B11+B12</f>
        <v>6130318778.201836</v>
      </c>
      <c r="C13" s="20">
        <f>C9+C10+C11+C12</f>
        <v>7501607538.728382</v>
      </c>
      <c r="D13" s="20">
        <f>D9+D10+D11+D12</f>
        <v>9179639379.473362</v>
      </c>
      <c r="E13" s="20">
        <f>E9+E10+E11+E12</f>
        <v>11233029547.61908</v>
      </c>
      <c r="F13" s="20">
        <f>F9+F10+F11+F12</f>
        <v>13745741809.840302</v>
      </c>
    </row>
    <row r="14" spans="1:6" x14ac:dyDescent="0.25">
      <c r="A14" t="s">
        <v>50</v>
      </c>
      <c r="B14" s="21">
        <f>1/(1+Assumptions!$B$26)^(1-0.5*Assumptions!$B$32)</f>
        <v>0.9539470302405938</v>
      </c>
      <c r="C14" s="21">
        <f>1/(1+Assumptions!$B$26)^(2-0.5*Assumptions!$B$32)</f>
        <v>0.868106046153383</v>
      </c>
      <c r="D14" s="21">
        <f>1/(1+Assumptions!$B$26)^(3-0.5*Assumptions!$B$32)</f>
        <v>0.789989468469746</v>
      </c>
      <c r="E14" s="21">
        <f>1/(1+Assumptions!$B$26)^(4-0.5*Assumptions!$B$32)</f>
        <v>0.7189022159889952</v>
      </c>
      <c r="F14" s="21">
        <f>1/(1+Assumptions!$B$26)^(5-0.5*Assumptions!$B$32)</f>
        <v>0.6542117544364204</v>
      </c>
    </row>
    <row r="15" spans="1:6" x14ac:dyDescent="0.25">
      <c r="A15" s="19" t="s">
        <v>51</v>
      </c>
      <c r="B15" s="20">
        <f>B13*B14</f>
        <v>5847999392.893786</v>
      </c>
      <c r="C15" s="20">
        <f>C13*C14</f>
        <v>6512190860.239907</v>
      </c>
      <c r="D15" s="20">
        <f>D13*D14</f>
        <v>7251818434.13411</v>
      </c>
      <c r="E15" s="20">
        <f>E13*E14</f>
        <v>8075449834.053216</v>
      </c>
      <c r="F15" s="20">
        <f>F13*F14</f>
        <v>8992625865.44568</v>
      </c>
    </row>
    <row r="17" spans="1:2" x14ac:dyDescent="0.25">
      <c r="A17" s="22" t="s">
        <v>52</v>
      </c>
      <c r="B17" s="23">
        <f>SUM(B15:F15)</f>
        <v>36680084386.7667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13745741809.840302</v>
      </c>
    </row>
    <row r="5" spans="1:2" x14ac:dyDescent="0.25">
      <c r="A5" t="s">
        <v>56</v>
      </c>
      <c r="B5" s="18">
        <f>IF(Assumptions!$B$33=0,B4,B4-Forecast!F11-Forecast!F10-Forecast!F12)</f>
        <v>42203678775.46501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0.2415098699725487</v>
      </c>
    </row>
    <row r="7" spans="1:2" x14ac:dyDescent="0.25">
      <c r="A7" t="s">
        <v>58</v>
      </c>
      <c r="B7" s="18">
        <f>-MAX(Forecast!F9,0)*B6</f>
        <v>-10192604973.425768</v>
      </c>
    </row>
    <row r="8" spans="1:2" x14ac:dyDescent="0.25">
      <c r="A8" t="s">
        <v>59</v>
      </c>
      <c r="B8" s="18">
        <f>IF(OR(Assumptions!$B$33=0,Assumptions!B12&lt;=0),B5,MAX(B5+B7,0))</f>
        <v>32011073802.039246</v>
      </c>
    </row>
    <row r="9" spans="1:2" x14ac:dyDescent="0.25">
      <c r="A9" t="s">
        <v>60</v>
      </c>
      <c r="B9" s="18">
        <f>B8*(1+Assumptions!B12)/(Assumptions!B26-Assumptions!B12)</f>
        <v>444098413171.81165</v>
      </c>
    </row>
    <row r="10" spans="1:2" x14ac:dyDescent="0.25">
      <c r="A10" t="s">
        <v>61</v>
      </c>
      <c r="B10" s="18">
        <f>B9/(1+Assumptions!B26)^(5-0.5*Assumptions!B32)</f>
        <v>290534402023.5612</v>
      </c>
    </row>
    <row r="11" spans="1:2" x14ac:dyDescent="0.25">
      <c r="A11" t="s">
        <v>62</v>
      </c>
      <c r="B11" s="18">
        <f>Forecast!B17+B10</f>
        <v>327214486410.32794</v>
      </c>
    </row>
    <row r="12" spans="1:2" x14ac:dyDescent="0.25">
      <c r="A12" t="s">
        <v>63</v>
      </c>
      <c r="B12" s="18">
        <f>-Assumptions!B30</f>
        <v>-28099300000</v>
      </c>
    </row>
    <row r="13" spans="1:2" x14ac:dyDescent="0.25">
      <c r="A13" t="s">
        <v>64</v>
      </c>
      <c r="B13" s="18">
        <f>B11+B12</f>
        <v>299115186410.32794</v>
      </c>
    </row>
    <row r="14" spans="1:2" x14ac:dyDescent="0.25">
      <c r="A14" s="19" t="s">
        <v>65</v>
      </c>
      <c r="B14" s="24">
        <f>B13/Assumptions!B31</f>
        <v>306.0268740530234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64056021697.57838</v>
      </c>
    </row>
    <row r="18" spans="1:2" x14ac:dyDescent="0.25">
      <c r="A18" t="s">
        <v>60</v>
      </c>
      <c r="B18" s="18">
        <f>B17*Assumptions!B13</f>
        <v>1281120433951.5676</v>
      </c>
    </row>
    <row r="19" spans="1:2" x14ac:dyDescent="0.25">
      <c r="A19" t="s">
        <v>61</v>
      </c>
      <c r="B19" s="18">
        <f>B18/(1+Assumptions!B26)^(5-0.5*Assumptions!B32)</f>
        <v>838124046739.8033</v>
      </c>
    </row>
    <row r="20" spans="1:2" x14ac:dyDescent="0.25">
      <c r="A20" t="s">
        <v>62</v>
      </c>
      <c r="B20" s="18">
        <f>Forecast!B17+B19</f>
        <v>874804131126.5701</v>
      </c>
    </row>
    <row r="21" spans="1:2" x14ac:dyDescent="0.25">
      <c r="A21" t="s">
        <v>63</v>
      </c>
      <c r="B21" s="18">
        <f>-Assumptions!B30</f>
        <v>-28099300000</v>
      </c>
    </row>
    <row r="22" spans="1:2" x14ac:dyDescent="0.25">
      <c r="A22" t="s">
        <v>64</v>
      </c>
      <c r="B22" s="18">
        <f>B20+B21</f>
        <v>846704831126.5701</v>
      </c>
    </row>
    <row r="23" spans="1:2" x14ac:dyDescent="0.25">
      <c r="A23" s="19" t="s">
        <v>65</v>
      </c>
      <c r="B23" s="25">
        <f>B22/Assumptions!B31</f>
        <v>866.2697331582576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1049.3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306.0268740530234</v>
      </c>
    </row>
    <row r="29" spans="1:2" x14ac:dyDescent="0.25">
      <c r="A29" s="19" t="s">
        <v>73</v>
      </c>
      <c r="B29" s="12">
        <f>B28/B26-1</f>
        <v>-0.7083514018364401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0.078883</v>
      </c>
      <c r="B5" s="31">
        <v>427.56201045454617</v>
      </c>
      <c r="C5" s="31">
        <v>439.5143009940021</v>
      </c>
      <c r="D5" s="31">
        <v>453.40974216560227</v>
      </c>
      <c r="E5" s="31">
        <v>469.84459973622177</v>
      </c>
      <c r="F5" s="31">
        <v>489.6868919813953</v>
      </c>
    </row>
    <row r="6" spans="1:6" x14ac:dyDescent="0.25">
      <c r="A6" s="30">
        <v>0.088883</v>
      </c>
      <c r="B6" s="31">
        <v>355.498219651071</v>
      </c>
      <c r="C6" s="31">
        <v>361.3710084217401</v>
      </c>
      <c r="D6" s="31">
        <v>367.9405469860415</v>
      </c>
      <c r="E6" s="31">
        <v>375.3843270971888</v>
      </c>
      <c r="F6" s="31">
        <v>383.9457209356973</v>
      </c>
    </row>
    <row r="7" spans="1:6" x14ac:dyDescent="0.25">
      <c r="A7" s="30">
        <v>0.098883</v>
      </c>
      <c r="B7" s="31">
        <v>301.05688226341687</v>
      </c>
      <c r="C7" s="31">
        <v>303.47100691279206</v>
      </c>
      <c r="D7" s="32">
        <v>306.0272053409399</v>
      </c>
      <c r="E7" s="31">
        <v>308.7564156121374</v>
      </c>
      <c r="F7" s="31">
        <v>311.69926164269623</v>
      </c>
    </row>
    <row r="8" spans="1:6" x14ac:dyDescent="0.25">
      <c r="A8" s="30">
        <v>0.108883</v>
      </c>
      <c r="B8" s="31">
        <v>260.67905863721126</v>
      </c>
      <c r="C8" s="31">
        <v>261.92442053221697</v>
      </c>
      <c r="D8" s="31">
        <v>263.1697824272225</v>
      </c>
      <c r="E8" s="31">
        <v>264.4151443222283</v>
      </c>
      <c r="F8" s="31">
        <v>265.6605062172339</v>
      </c>
    </row>
    <row r="9" spans="1:6" x14ac:dyDescent="0.25">
      <c r="A9" s="30">
        <v>0.118883</v>
      </c>
      <c r="B9" s="31">
        <v>229.3730481047215</v>
      </c>
      <c r="C9" s="31">
        <v>230.46849321494778</v>
      </c>
      <c r="D9" s="31">
        <v>231.56393832517395</v>
      </c>
      <c r="E9" s="31">
        <v>232.65938343540017</v>
      </c>
      <c r="F9" s="31">
        <v>233.7548285456263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82254300000</v>
      </c>
      <c r="C5" s="18">
        <v>69103600000</v>
      </c>
      <c r="D5" s="18">
        <v>53094800000</v>
      </c>
      <c r="E5" s="18">
        <v>44889500000</v>
      </c>
      <c r="F5" s="8" t="s">
        <v>84</v>
      </c>
    </row>
    <row r="6" spans="1:6" x14ac:dyDescent="0.25">
      <c r="A6" t="s">
        <v>44</v>
      </c>
      <c r="B6" s="18">
        <v>18773400000</v>
      </c>
      <c r="C6" s="18">
        <v>15762500000</v>
      </c>
      <c r="D6" s="18">
        <v>12845700000</v>
      </c>
      <c r="E6" s="18">
        <v>10452400000</v>
      </c>
      <c r="F6" s="8" t="s">
        <v>85</v>
      </c>
    </row>
    <row r="7" spans="1:6" x14ac:dyDescent="0.25">
      <c r="A7" t="s">
        <v>86</v>
      </c>
      <c r="B7" s="18">
        <v>4465300000</v>
      </c>
      <c r="C7" s="18">
        <v>3594200000</v>
      </c>
      <c r="D7" s="18">
        <v>2449800000</v>
      </c>
      <c r="E7" s="18">
        <v>2321900000</v>
      </c>
      <c r="F7" s="8" t="s">
        <v>87</v>
      </c>
    </row>
    <row r="8" spans="1:6" x14ac:dyDescent="0.25">
      <c r="A8" t="s">
        <v>88</v>
      </c>
      <c r="B8" s="18">
        <v>14845300000</v>
      </c>
      <c r="C8" s="18">
        <v>9444800000</v>
      </c>
      <c r="D8" s="18">
        <v>7859500000</v>
      </c>
      <c r="E8" s="18">
        <v>3356100000</v>
      </c>
      <c r="F8" s="8" t="s">
        <v>89</v>
      </c>
    </row>
    <row r="9" spans="1:6" x14ac:dyDescent="0.25">
      <c r="A9" t="s">
        <v>90</v>
      </c>
      <c r="B9" s="18">
        <v>2626800000</v>
      </c>
      <c r="C9" s="18">
        <v>1246900000</v>
      </c>
      <c r="D9" s="18">
        <v>1592200000</v>
      </c>
      <c r="E9" s="18">
        <v>-1556900000</v>
      </c>
      <c r="F9" s="8" t="s">
        <v>91</v>
      </c>
    </row>
    <row r="10" spans="1:6" x14ac:dyDescent="0.25">
      <c r="A10" t="s">
        <v>92</v>
      </c>
      <c r="B10" s="18">
        <v>34783600000</v>
      </c>
      <c r="C10" s="18">
        <v>30102900000</v>
      </c>
      <c r="D10" s="18">
        <v>12945600000</v>
      </c>
      <c r="E10" s="18">
        <v>9082500000</v>
      </c>
      <c r="F10" s="8" t="s">
        <v>93</v>
      </c>
    </row>
    <row r="11" spans="1:6" x14ac:dyDescent="0.25">
      <c r="A11" t="s">
        <v>94</v>
      </c>
      <c r="B11" s="18">
        <v>6684300000</v>
      </c>
      <c r="C11" s="18">
        <v>6616900000</v>
      </c>
      <c r="D11" s="18">
        <v>9799700000</v>
      </c>
      <c r="E11" s="18">
        <v>13743300000</v>
      </c>
      <c r="F11" s="8" t="s">
        <v>95</v>
      </c>
    </row>
    <row r="12" spans="1:6" x14ac:dyDescent="0.25">
      <c r="A12" t="s">
        <v>32</v>
      </c>
      <c r="B12" s="34">
        <v>977414769</v>
      </c>
      <c r="C12" s="34">
        <v>977428334</v>
      </c>
      <c r="D12" s="34">
        <v>975458591</v>
      </c>
      <c r="E12" s="34">
        <v>971710919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2026-09-19T00:09:59Z</dcterms:modified>
</cp:coreProperties>
</file>