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<sst xmlns="http://schemas.openxmlformats.org/spreadsheetml/2006/main" count="112" uniqueCount="100">
  <si>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LVMH Moët Hennessy - Louis Vuitton, Société Européenne (MC.PA)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</si>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</sst>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0.006790272105436479</v>
      </c>
    </row>
    <row r="7" spans="1:2" x14ac:dyDescent="0.25">
      <c r="A7" t="s">
        <v>5</v>
      </c>
      <c r="B7" s="6">
        <v>0.24490928285147245</v>
      </c>
    </row>
    <row r="8" spans="1:2" x14ac:dyDescent="0.25">
      <c r="A8" t="s">
        <v>6</v>
      </c>
      <c r="B8" s="6">
        <v>0.258</v>
      </c>
    </row>
    <row r="9" spans="1:2" x14ac:dyDescent="0.25">
      <c r="A9" t="s">
        <v>7</v>
      </c>
      <c r="B9" s="6">
        <v>0.08825225940030977</v>
      </c>
    </row>
    <row r="10" spans="1:2" x14ac:dyDescent="0.25">
      <c r="A10" t="s">
        <v>8</v>
      </c>
      <c r="B10" s="6">
        <v>0.06953831239270093</v>
      </c>
    </row>
    <row r="11" spans="1:2" x14ac:dyDescent="0.25">
      <c r="A11" t="s">
        <v>9</v>
      </c>
      <c r="B11" s="6">
        <v>-0.14838709677419354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8.640592914410378</v>
      </c>
    </row>
    <row r="14" spans="1:3" x14ac:dyDescent="0.25">
      <c r="A14" t="s">
        <v>12</v>
      </c>
      <c r="B14" s="6">
        <v>0.18221379778203695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0.89079</v>
      </c>
      <c r="C19" s="8" t="s">
        <v>19</v>
      </c>
    </row>
    <row r="20" spans="1:2" x14ac:dyDescent="0.25">
      <c r="A20" t="s">
        <v>20</v>
      </c>
      <c r="B20" s="10">
        <f>B17+B19*B18</f>
        <v>0.0854474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198566379520</v>
      </c>
    </row>
    <row r="23" spans="1:2" x14ac:dyDescent="0.25">
      <c r="A23" t="s">
        <v>24</v>
      </c>
      <c r="B23" s="11">
        <v>36731000000</v>
      </c>
    </row>
    <row r="24" spans="1:2" x14ac:dyDescent="0.25">
      <c r="A24" t="s">
        <v>25</v>
      </c>
      <c r="B24" s="10">
        <f>B22/(B22+B23)</f>
        <v>0.8438954140716305</v>
      </c>
    </row>
    <row r="25" spans="1:2" x14ac:dyDescent="0.25">
      <c r="A25" t="s">
        <v>26</v>
      </c>
      <c r="B25" s="10">
        <f>1-B24</f>
        <v>0.1561045859283695</v>
      </c>
    </row>
    <row r="26" spans="1:2" x14ac:dyDescent="0.25">
      <c r="A26" t="s">
        <v>27</v>
      </c>
      <c r="B26" s="12">
        <f>B24*B20+B25*B21*(1-B8)</f>
        <v>0.07581521629262745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80807000000</v>
      </c>
      <c r="C29" s="8" t="s">
        <v>30</v>
      </c>
    </row>
    <row r="30" spans="1:2" x14ac:dyDescent="0.25">
      <c r="A30" t="s">
        <v>31</v>
      </c>
      <c r="B30" s="11">
        <v>23229000000</v>
      </c>
    </row>
    <row r="31" spans="1:2" x14ac:dyDescent="0.25">
      <c r="A31" t="s">
        <v>32</v>
      </c>
      <c r="B31" s="13">
        <v>497976118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0.006790272105436479</v>
      </c>
      <c r="C5" s="10">
        <f>Assumptions!B6</f>
        <v>0.006790272105436479</v>
      </c>
      <c r="D5" s="10">
        <f>Assumptions!B6</f>
        <v>0.006790272105436479</v>
      </c>
      <c r="E5" s="10">
        <f>Assumptions!B6</f>
        <v>0.006790272105436479</v>
      </c>
      <c r="F5" s="10">
        <f>Assumptions!B6</f>
        <v>0.006790272105436479</v>
      </c>
    </row>
    <row r="6" spans="1:6" x14ac:dyDescent="0.25">
      <c r="A6" t="s">
        <v>43</v>
      </c>
      <c r="B6" s="18">
        <f>Assumptions!B29*(1+B5)</f>
        <v>81355701518.024</v>
      </c>
      <c r="C6" s="18">
        <f>B6*(1+C5)</f>
        <v>81908128868.66005</v>
      </c>
      <c r="D6" s="18">
        <f>C6*(1+D5)</f>
        <v>82464307351.32541</v>
      </c>
      <c r="E6" s="18">
        <f>D6*(1+E5)</f>
        <v>83024262437.22725</v>
      </c>
      <c r="F6" s="18">
        <f>E6*(1+F5)</f>
        <v>83588019770.52919</v>
      </c>
    </row>
    <row r="7" spans="1:6" x14ac:dyDescent="0.25">
      <c r="A7" t="s">
        <v>5</v>
      </c>
      <c r="B7" s="10">
        <f>Assumptions!B7</f>
        <v>0.24490928285147245</v>
      </c>
      <c r="C7" s="10">
        <f>Assumptions!B7</f>
        <v>0.24490928285147245</v>
      </c>
      <c r="D7" s="10">
        <f>Assumptions!B7</f>
        <v>0.24490928285147245</v>
      </c>
      <c r="E7" s="10">
        <f>Assumptions!B7</f>
        <v>0.24490928285147245</v>
      </c>
      <c r="F7" s="10">
        <f>Assumptions!B7</f>
        <v>0.24490928285147245</v>
      </c>
    </row>
    <row r="8" spans="1:6" x14ac:dyDescent="0.25">
      <c r="A8" t="s">
        <v>44</v>
      </c>
      <c r="B8" s="18">
        <f>B6*B7</f>
        <v>19924766514.657707</v>
      </c>
      <c r="C8" s="18">
        <f>C6*C7</f>
        <v>20060061100.92952</v>
      </c>
      <c r="D8" s="18">
        <f>D6*D7</f>
        <v>20196274374.256516</v>
      </c>
      <c r="E8" s="18">
        <f>E6*E7</f>
        <v>20333412572.77377</v>
      </c>
      <c r="F8" s="18">
        <f>F6*F7</f>
        <v>20471481976.975006</v>
      </c>
    </row>
    <row r="9" spans="1:6" x14ac:dyDescent="0.25">
      <c r="A9" t="s">
        <v>45</v>
      </c>
      <c r="B9" s="18">
        <f>B8*(1-Assumptions!B8)</f>
        <v>14784176753.876019</v>
      </c>
      <c r="C9" s="18">
        <f>C8*(1-Assumptions!B8)</f>
        <v>14884565336.889704</v>
      </c>
      <c r="D9" s="18">
        <f>D8*(1-Assumptions!B8)</f>
        <v>14985635585.698334</v>
      </c>
      <c r="E9" s="18">
        <f>E8*(1-Assumptions!B8)</f>
        <v>15087392128.998137</v>
      </c>
      <c r="F9" s="18">
        <f>F8*(1-Assumptions!B8)</f>
        <v>15189839626.915455</v>
      </c>
    </row>
    <row r="10" spans="1:6" x14ac:dyDescent="0.25">
      <c r="A10" t="s">
        <v>46</v>
      </c>
      <c r="B10" s="18">
        <f>B6*Assumptions!B9</f>
        <v>7179824474.06283</v>
      </c>
      <c r="C10" s="18">
        <f>C6*Assumptions!B9</f>
        <v>7228577435.910988</v>
      </c>
      <c r="D10" s="18">
        <f>D6*Assumptions!B9</f>
        <v>7277661443.636042</v>
      </c>
      <c r="E10" s="18">
        <f>E6*Assumptions!B9</f>
        <v>7327078745.129574</v>
      </c>
      <c r="F10" s="18">
        <f>F6*Assumptions!B9</f>
        <v>7376831603.546964</v>
      </c>
    </row>
    <row r="11" spans="1:6" x14ac:dyDescent="0.25">
      <c r="A11" t="s">
        <v>47</v>
      </c>
      <c r="B11" s="18">
        <f>-B6*Assumptions!B10</f>
        <v>-5657338187.087687</v>
      </c>
      <c r="C11" s="18">
        <f>-C6*Assumptions!B10</f>
        <v>-5695753052.770488</v>
      </c>
      <c r="D11" s="18">
        <f>-D6*Assumptions!B10</f>
        <v>-5734428765.844171</v>
      </c>
      <c r="E11" s="18">
        <f>-E6*Assumptions!B10</f>
        <v>-5773367097.533494</v>
      </c>
      <c r="F11" s="18">
        <f>-F6*Assumptions!B10</f>
        <v>-5812569831.090321</v>
      </c>
    </row>
    <row r="12" spans="1:6" x14ac:dyDescent="0.25">
      <c r="A12" t="s">
        <v>48</v>
      </c>
      <c r="B12" s="18">
        <f>-(B6-Assumptions!B29)*Assumptions!B11</f>
        <v>81420225.2551745</v>
      </c>
      <c r="C12" s="18">
        <f>-(C6-B6)*Assumptions!B11</f>
        <v>81973090.7395425</v>
      </c>
      <c r="D12" s="18">
        <f>-(D6-C6)*Assumptions!B11</f>
        <v>82529710.33098882</v>
      </c>
      <c r="E12" s="18">
        <f>-(E6-D6)*Assumptions!B11</f>
        <v>83090109.52091822</v>
      </c>
      <c r="F12" s="18">
        <f>-(F6-E6)*Assumptions!B11</f>
        <v>83654313.97383639</v>
      </c>
    </row>
    <row r="13" spans="1:6" x14ac:dyDescent="0.25">
      <c r="A13" s="19" t="s">
        <v>49</v>
      </c>
      <c r="B13" s="20">
        <f>B9+B10+B11+B12</f>
        <v>16388083266.106339</v>
      </c>
      <c r="C13" s="20">
        <f>C9+C10+C11+C12</f>
        <v>16499362810.769743</v>
      </c>
      <c r="D13" s="20">
        <f>D9+D10+D11+D12</f>
        <v>16611397973.821192</v>
      </c>
      <c r="E13" s="20">
        <f>E9+E10+E11+E12</f>
        <v>16724193886.115133</v>
      </c>
      <c r="F13" s="20">
        <f>F9+F10+F11+F12</f>
        <v>16837755713.345934</v>
      </c>
    </row>
    <row r="14" spans="1:6" x14ac:dyDescent="0.25">
      <c r="A14" t="s">
        <v>50</v>
      </c>
      <c r="B14" s="21">
        <f>1/(1+Assumptions!$B$26)^(1-0.5*Assumptions!$B$32)</f>
        <v>0.9641201478285275</v>
      </c>
      <c r="C14" s="21">
        <f>1/(1+Assumptions!$B$26)^(2-0.5*Assumptions!$B$32)</f>
        <v>0.8961763444385803</v>
      </c>
      <c r="D14" s="21">
        <f>1/(1+Assumptions!$B$26)^(3-0.5*Assumptions!$B$32)</f>
        <v>0.8330206998994663</v>
      </c>
      <c r="E14" s="21">
        <f>1/(1+Assumptions!$B$26)^(4-0.5*Assumptions!$B$32)</f>
        <v>0.7743157814500368</v>
      </c>
      <c r="F14" s="21">
        <f>1/(1+Assumptions!$B$26)^(5-0.5*Assumptions!$B$32)</f>
        <v>0.7197479360055999</v>
      </c>
    </row>
    <row r="15" spans="1:6" x14ac:dyDescent="0.25">
      <c r="A15" s="19" t="s">
        <v>51</v>
      </c>
      <c r="B15" s="20">
        <f>B13*B14</f>
        <v>15800081261.14466</v>
      </c>
      <c r="C15" s="20">
        <f>C13*C14</f>
        <v>14786338649.321487</v>
      </c>
      <c r="D15" s="20">
        <f>D13*D14</f>
        <v>13837638366.461105</v>
      </c>
      <c r="E15" s="20">
        <f>E13*E14</f>
        <v>12949807258.049166</v>
      </c>
      <c r="F15" s="20">
        <f>F13*F14</f>
        <v>12118939921.647234</v>
      </c>
    </row>
    <row r="17" spans="1:2" x14ac:dyDescent="0.25">
      <c r="A17" s="22" t="s">
        <v>52</v>
      </c>
      <c r="B17" s="23">
        <f>SUM(B15:F15)</f>
        <v>69492805456.62366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16837755713.345934</v>
      </c>
    </row>
    <row r="5" spans="1:2" x14ac:dyDescent="0.25">
      <c r="A5" t="s">
        <v>56</v>
      </c>
      <c r="B5" s="18">
        <f>IF(Assumptions!$B$33=0,B4,B4-Forecast!F11-Forecast!F10-Forecast!F12)</f>
        <v>15189839626.915455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0.13720146500598626</v>
      </c>
    </row>
    <row r="7" spans="1:2" x14ac:dyDescent="0.25">
      <c r="A7" t="s">
        <v>58</v>
      </c>
      <c r="B7" s="18">
        <f>-MAX(Forecast!F9,0)*B6</f>
        <v>-2084068250.0187843</v>
      </c>
    </row>
    <row r="8" spans="1:2" x14ac:dyDescent="0.25">
      <c r="A8" t="s">
        <v>59</v>
      </c>
      <c r="B8" s="18">
        <f>IF(OR(Assumptions!$B$33=0,Assumptions!B12&lt;=0),B5,MAX(B5+B7,0))</f>
        <v>13105771376.896671</v>
      </c>
    </row>
    <row r="9" spans="1:2" x14ac:dyDescent="0.25">
      <c r="A9" t="s">
        <v>60</v>
      </c>
      <c r="B9" s="18">
        <f>B8*(1+Assumptions!B12)/(Assumptions!B26-Assumptions!B12)</f>
        <v>264358132098.8705</v>
      </c>
    </row>
    <row r="10" spans="1:2" x14ac:dyDescent="0.25">
      <c r="A10" t="s">
        <v>61</v>
      </c>
      <c r="B10" s="18">
        <f>B9/(1+Assumptions!B26)^(5-0.5*Assumptions!B32)</f>
        <v>190271219944.4578</v>
      </c>
    </row>
    <row r="11" spans="1:2" x14ac:dyDescent="0.25">
      <c r="A11" t="s">
        <v>62</v>
      </c>
      <c r="B11" s="18">
        <f>Forecast!B17+B10</f>
        <v>259764025401.08145</v>
      </c>
    </row>
    <row r="12" spans="1:2" x14ac:dyDescent="0.25">
      <c r="A12" t="s">
        <v>63</v>
      </c>
      <c r="B12" s="18">
        <f>-Assumptions!B30</f>
        <v>-23229000000</v>
      </c>
    </row>
    <row r="13" spans="1:2" x14ac:dyDescent="0.25">
      <c r="A13" t="s">
        <v>64</v>
      </c>
      <c r="B13" s="18">
        <f>B11+B12</f>
        <v>236535025401.08145</v>
      </c>
    </row>
    <row r="14" spans="1:2" x14ac:dyDescent="0.25">
      <c r="A14" s="19" t="s">
        <v>65</v>
      </c>
      <c r="B14" s="24">
        <f>B13/Assumptions!B31</f>
        <v>474.99270919068744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27848313580.52197</v>
      </c>
    </row>
    <row r="18" spans="1:2" x14ac:dyDescent="0.25">
      <c r="A18" t="s">
        <v>60</v>
      </c>
      <c r="B18" s="18">
        <f>B17*Assumptions!B13</f>
        <v>240625941002.13644</v>
      </c>
    </row>
    <row r="19" spans="1:2" x14ac:dyDescent="0.25">
      <c r="A19" t="s">
        <v>61</v>
      </c>
      <c r="B19" s="18">
        <f>B18/(1+Assumptions!B26)^(5-0.5*Assumptions!B32)</f>
        <v>173190024385.69296</v>
      </c>
    </row>
    <row r="20" spans="1:2" x14ac:dyDescent="0.25">
      <c r="A20" t="s">
        <v>62</v>
      </c>
      <c r="B20" s="18">
        <f>Forecast!B17+B19</f>
        <v>242682829842.31662</v>
      </c>
    </row>
    <row r="21" spans="1:2" x14ac:dyDescent="0.25">
      <c r="A21" t="s">
        <v>63</v>
      </c>
      <c r="B21" s="18">
        <f>-Assumptions!B30</f>
        <v>-23229000000</v>
      </c>
    </row>
    <row r="22" spans="1:2" x14ac:dyDescent="0.25">
      <c r="A22" t="s">
        <v>64</v>
      </c>
      <c r="B22" s="18">
        <f>B20+B21</f>
        <v>219453829842.31662</v>
      </c>
    </row>
    <row r="23" spans="1:2" x14ac:dyDescent="0.25">
      <c r="A23" s="19" t="s">
        <v>65</v>
      </c>
      <c r="B23" s="25">
        <f>B22/Assumptions!B31</f>
        <v>440.6914747713195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402.8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474.99270919068744</v>
      </c>
    </row>
    <row r="29" spans="1:2" x14ac:dyDescent="0.25">
      <c r="A29" s="19" t="s">
        <v>73</v>
      </c>
      <c r="B29" s="12">
        <f>B28/B26-1</f>
        <v>0.17922718269783378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0.055815</v>
      </c>
      <c r="B5" s="31">
        <v>644.4706427761004</v>
      </c>
      <c r="C5" s="31">
        <v>704.9720392885848</v>
      </c>
      <c r="D5" s="31">
        <v>784.894455798488</v>
      </c>
      <c r="E5" s="31">
        <v>895.5226221125614</v>
      </c>
      <c r="F5" s="31">
        <v>1058.9841503885064</v>
      </c>
    </row>
    <row r="6" spans="1:6" x14ac:dyDescent="0.25">
      <c r="A6" s="30">
        <v>0.065815</v>
      </c>
      <c r="B6" s="31">
        <v>515.7383918559208</v>
      </c>
      <c r="C6" s="31">
        <v>549.8474942941358</v>
      </c>
      <c r="D6" s="31">
        <v>592.1596605915508</v>
      </c>
      <c r="E6" s="31">
        <v>646.1104891814485</v>
      </c>
      <c r="F6" s="31">
        <v>717.3654006183391</v>
      </c>
    </row>
    <row r="7" spans="1:6" x14ac:dyDescent="0.25">
      <c r="A7" s="30">
        <v>0.075815</v>
      </c>
      <c r="B7" s="31">
        <v>429.16099449854903</v>
      </c>
      <c r="C7" s="31">
        <v>450.07890700261436</v>
      </c>
      <c r="D7" s="32">
        <v>474.9947476568797</v>
      </c>
      <c r="E7" s="31">
        <v>505.2174528850711</v>
      </c>
      <c r="F7" s="31">
        <v>542.69735880403</v>
      </c>
    </row>
    <row r="8" spans="1:6" x14ac:dyDescent="0.25">
      <c r="A8" s="30">
        <v>0.085815</v>
      </c>
      <c r="B8" s="31">
        <v>366.88855789732855</v>
      </c>
      <c r="C8" s="31">
        <v>380.4444811011666</v>
      </c>
      <c r="D8" s="31">
        <v>396.1344256054973</v>
      </c>
      <c r="E8" s="31">
        <v>414.53189888156317</v>
      </c>
      <c r="F8" s="31">
        <v>436.4361320929187</v>
      </c>
    </row>
    <row r="9" spans="1:6" x14ac:dyDescent="0.25">
      <c r="A9" s="30">
        <v>0.095815</v>
      </c>
      <c r="B9" s="31">
        <v>319.90563510256845</v>
      </c>
      <c r="C9" s="31">
        <v>329.0288280695155</v>
      </c>
      <c r="D9" s="31">
        <v>339.362029471182</v>
      </c>
      <c r="E9" s="31">
        <v>351.18101423001406</v>
      </c>
      <c r="F9" s="31">
        <v>364.85225032854055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80807000000</v>
      </c>
      <c r="C5" s="18">
        <v>84682000000</v>
      </c>
      <c r="D5" s="18">
        <v>86153000000</v>
      </c>
      <c r="E5" s="18">
        <v>79183000000</v>
      </c>
      <c r="F5" s="8" t="s">
        <v>84</v>
      </c>
    </row>
    <row r="6" spans="1:6" x14ac:dyDescent="0.25">
      <c r="A6" t="s">
        <v>44</v>
      </c>
      <c r="B6" s="18">
        <v>17668000000</v>
      </c>
      <c r="C6" s="18">
        <v>19577000000</v>
      </c>
      <c r="D6" s="18">
        <v>22781000000</v>
      </c>
      <c r="E6" s="18">
        <v>21014000000</v>
      </c>
      <c r="F6" s="8" t="s">
        <v>85</v>
      </c>
    </row>
    <row r="7" spans="1:6" x14ac:dyDescent="0.25">
      <c r="A7" t="s">
        <v>86</v>
      </c>
      <c r="B7" s="18">
        <v>8001000000</v>
      </c>
      <c r="C7" s="18">
        <v>7796000000</v>
      </c>
      <c r="D7" s="18">
        <v>7177000000</v>
      </c>
      <c r="E7" s="18">
        <v>6226000000</v>
      </c>
      <c r="F7" s="8" t="s">
        <v>87</v>
      </c>
    </row>
    <row r="8" spans="1:6" x14ac:dyDescent="0.25">
      <c r="A8" t="s">
        <v>88</v>
      </c>
      <c r="B8" s="18">
        <v>4670000000</v>
      </c>
      <c r="C8" s="18">
        <v>5552000000</v>
      </c>
      <c r="D8" s="18">
        <v>7807000000</v>
      </c>
      <c r="E8" s="18">
        <v>5082000000</v>
      </c>
      <c r="F8" s="8" t="s">
        <v>89</v>
      </c>
    </row>
    <row r="9" spans="1:6" x14ac:dyDescent="0.25">
      <c r="A9" t="s">
        <v>90</v>
      </c>
      <c r="B9" s="18">
        <v>575000000</v>
      </c>
      <c r="C9" s="18">
        <v>1924000000</v>
      </c>
      <c r="D9" s="18">
        <v>4574000000</v>
      </c>
      <c r="E9" s="18">
        <v>3017000000</v>
      </c>
      <c r="F9" s="8" t="s">
        <v>91</v>
      </c>
    </row>
    <row r="10" spans="1:6" x14ac:dyDescent="0.25">
      <c r="A10" t="s">
        <v>92</v>
      </c>
      <c r="B10" s="18">
        <v>36731000000</v>
      </c>
      <c r="C10" s="18">
        <v>41203000000</v>
      </c>
      <c r="D10" s="18">
        <v>38876000000</v>
      </c>
      <c r="E10" s="18">
        <v>35147000000</v>
      </c>
      <c r="F10" s="8" t="s">
        <v>93</v>
      </c>
    </row>
    <row r="11" spans="1:6" x14ac:dyDescent="0.25">
      <c r="A11" t="s">
        <v>94</v>
      </c>
      <c r="B11" s="18">
        <v>13502000000</v>
      </c>
      <c r="C11" s="18">
        <v>13587000000</v>
      </c>
      <c r="D11" s="18">
        <v>11264000000</v>
      </c>
      <c r="E11" s="18">
        <v>7300000000</v>
      </c>
      <c r="F11" s="8" t="s">
        <v>95</v>
      </c>
    </row>
    <row r="12" spans="1:6" x14ac:dyDescent="0.25">
      <c r="A12" t="s">
        <v>32</v>
      </c>
      <c r="B12" s="34">
        <v>497976118</v>
      </c>
      <c r="C12" s="34">
        <v>499681046</v>
      </c>
      <c r="D12" s="34">
        <v>500304316</v>
      </c>
      <c r="E12" s="34">
        <v>502480100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2026-09-19T01:05:46Z</dcterms:modified>
</cp:coreProperties>
</file>