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<sst xmlns="http://schemas.openxmlformats.org/spreadsheetml/2006/main" count="112" uniqueCount="100">
  <si>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McDonald's Corporation (MCD)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</si>
  <si>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</si>
  <si>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</si>
  <si>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</si>
  <si>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</si>
  <si>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</si>
  <si>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</si>
  <si>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</si>
  <si>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</si>
  <si>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</si>
  <si>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</si>
  <si>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</si>
  <si>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</si>
  <si>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</si>
  <si>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</si>
  <si>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</si>
  <si>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</si>
  <si>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</si>
  <si>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</si>
  <si>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</si>
  <si>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</si>
  <si>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</si>
  <si>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</si>
  <si>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</si>
  <si>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</si>
  <si>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</si>
  <si>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</si>
  <si>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</si>
  <si>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</si>
  <si>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</si>
  <si>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</si>
  <si>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</si>
  <si>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</si>
  <si>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</si>
  <si>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</si>
  <si>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</si>
  <si>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</si>
  <si>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</si>
  <si>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</si>
  <si>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</si>
  <si>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</si>
  <si>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</si>
  <si>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</si>
  <si>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</si>
  <si>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</si>
  <si>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</si>
  <si>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</si>
  <si>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</si>
  <si>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</si>
  <si>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</si>
  <si>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</si>
  <si>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</si>
  <si>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</si>
  <si>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</si>
  <si>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</si>
  <si>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</si>
  <si>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</si>
  <si>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</si>
  <si>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</si>
  <si>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</si>
  <si>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</si>
  <si>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</si>
  <si>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</si>
  <si>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</si>
  <si>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</si>
  <si>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</si>
  <si>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</si>
  <si>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</si>
  <si>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</si>
  <si>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</si>
  <si>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</si>
  <si>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</si>
  <si>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</si>
  <si>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</si>
  <si>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</si>
  <si>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</si>
  <si>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</si>
  <si>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</si>
  <si>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</si>
  <si>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</si>
  <si>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</si>
  <si>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</si>
  <si>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</si>
  <si>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</si>
  <si>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</si>
  <si>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</si>
  <si>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</si>
  <si>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</si>
  <si>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</si>
  <si>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</si>
  <si>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</si>
  <si>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</si>
  <si>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</si>
  <si>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</si>
  <si>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</si>
  <si>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</si>
  <si>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</si>
  <si>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</si>
  <si>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10.2% of revenue against depreciation of 8.0%.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</si>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</sst>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0.050637859467043134</v>
      </c>
    </row>
    <row r="7" spans="1:2" x14ac:dyDescent="0.25">
      <c r="A7" t="s">
        <v>5</v>
      </c>
      <c r="B7" s="6">
        <v>0.45630586930830574</v>
      </c>
    </row>
    <row r="8" spans="1:2" x14ac:dyDescent="0.25">
      <c r="A8" t="s">
        <v>6</v>
      </c>
      <c r="B8" s="6">
        <v>0.2078168058221394</v>
      </c>
    </row>
    <row r="9" spans="1:2" x14ac:dyDescent="0.25">
      <c r="A9" t="s">
        <v>7</v>
      </c>
      <c r="B9" s="6">
        <v>0.08024715248266673</v>
      </c>
    </row>
    <row r="10" spans="1:2" x14ac:dyDescent="0.25">
      <c r="A10" t="s">
        <v>8</v>
      </c>
      <c r="B10" s="6">
        <v>0.1016473549516405</v>
      </c>
    </row>
    <row r="11" spans="1:2" x14ac:dyDescent="0.25">
      <c r="A11" t="s">
        <v>9</v>
      </c>
      <c r="B11" s="6">
        <v>0.04669260700389105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15.740761941204687</v>
      </c>
    </row>
    <row r="14" spans="1:3" x14ac:dyDescent="0.25">
      <c r="A14" t="s">
        <v>12</v>
      </c>
      <c r="B14" s="6">
        <v>0.26988252084249686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0.60738</v>
      </c>
      <c r="C19" s="8" t="s">
        <v>19</v>
      </c>
    </row>
    <row r="20" spans="1:2" x14ac:dyDescent="0.25">
      <c r="A20" t="s">
        <v>20</v>
      </c>
      <c r="B20" s="10">
        <f>B17+B19*B18</f>
        <v>0.08338590000000001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175664939008</v>
      </c>
    </row>
    <row r="23" spans="1:2" x14ac:dyDescent="0.25">
      <c r="A23" t="s">
        <v>24</v>
      </c>
      <c r="B23" s="11">
        <v>54814000000</v>
      </c>
    </row>
    <row r="24" spans="1:2" x14ac:dyDescent="0.25">
      <c r="A24" t="s">
        <v>25</v>
      </c>
      <c r="B24" s="10">
        <f>B22/(B22+B23)</f>
        <v>0.7621734973445995</v>
      </c>
    </row>
    <row r="25" spans="1:2" x14ac:dyDescent="0.25">
      <c r="A25" t="s">
        <v>26</v>
      </c>
      <c r="B25" s="10">
        <f>1-B24</f>
        <v>0.2378265026554005</v>
      </c>
    </row>
    <row r="26" spans="1:2" x14ac:dyDescent="0.25">
      <c r="A26" t="s">
        <v>27</v>
      </c>
      <c r="B26" s="12">
        <f>B24*B20+B25*B21*(1-B8)</f>
        <v>0.0729708629157416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26885000000</v>
      </c>
      <c r="C29" s="8" t="s">
        <v>30</v>
      </c>
    </row>
    <row r="30" spans="1:2" x14ac:dyDescent="0.25">
      <c r="A30" t="s">
        <v>31</v>
      </c>
      <c r="B30" s="11">
        <v>54040000000</v>
      </c>
    </row>
    <row r="31" spans="1:2" x14ac:dyDescent="0.25">
      <c r="A31" t="s">
        <v>32</v>
      </c>
      <c r="B31" s="13">
        <v>716400000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0.050637859467043134</v>
      </c>
      <c r="C5" s="10">
        <f>Assumptions!B6</f>
        <v>0.050637859467043134</v>
      </c>
      <c r="D5" s="10">
        <f>Assumptions!B6</f>
        <v>0.050637859467043134</v>
      </c>
      <c r="E5" s="10">
        <f>Assumptions!B6</f>
        <v>0.050637859467043134</v>
      </c>
      <c r="F5" s="10">
        <f>Assumptions!B6</f>
        <v>0.050637859467043134</v>
      </c>
    </row>
    <row r="6" spans="1:6" x14ac:dyDescent="0.25">
      <c r="A6" t="s">
        <v>43</v>
      </c>
      <c r="B6" s="18">
        <f>Assumptions!B29*(1+B5)</f>
        <v>28246398851.771454</v>
      </c>
      <c r="C6" s="18">
        <f>B6*(1+C5)</f>
        <v>29676736027.277504</v>
      </c>
      <c r="D6" s="18">
        <f>C6*(1+D5)</f>
        <v>31179502415.667316</v>
      </c>
      <c r="E6" s="18">
        <f>D6*(1+E5)</f>
        <v>32758365677.24421</v>
      </c>
      <c r="F6" s="18">
        <f>E6*(1+F5)</f>
        <v>34417179194.77851</v>
      </c>
    </row>
    <row r="7" spans="1:6" x14ac:dyDescent="0.25">
      <c r="A7" t="s">
        <v>5</v>
      </c>
      <c r="B7" s="10">
        <f>Assumptions!B7</f>
        <v>0.45630586930830574</v>
      </c>
      <c r="C7" s="10">
        <f>Assumptions!B7</f>
        <v>0.45630586930830574</v>
      </c>
      <c r="D7" s="10">
        <f>Assumptions!B7</f>
        <v>0.45630586930830574</v>
      </c>
      <c r="E7" s="10">
        <f>Assumptions!B7</f>
        <v>0.45630586930830574</v>
      </c>
      <c r="F7" s="10">
        <f>Assumptions!B7</f>
        <v>0.45630586930830574</v>
      </c>
    </row>
    <row r="8" spans="1:6" x14ac:dyDescent="0.25">
      <c r="A8" t="s">
        <v>44</v>
      </c>
      <c r="B8" s="18">
        <f>B6*B7</f>
        <v>12888997582.886702</v>
      </c>
      <c r="C8" s="18">
        <f>C6*C7</f>
        <v>13541668831.159977</v>
      </c>
      <c r="D8" s="18">
        <f>D6*D7</f>
        <v>14227389954.381495</v>
      </c>
      <c r="E8" s="18">
        <f>E6*E7</f>
        <v>14947834527.474285</v>
      </c>
      <c r="F8" s="18">
        <f>F6*F7</f>
        <v>15704760871.613142</v>
      </c>
    </row>
    <row r="9" spans="1:6" x14ac:dyDescent="0.25">
      <c r="A9" t="s">
        <v>45</v>
      </c>
      <c r="B9" s="18">
        <f>B8*(1-Assumptions!B8)</f>
        <v>10210447274.96191</v>
      </c>
      <c r="C9" s="18">
        <f>C8*(1-Assumptions!B8)</f>
        <v>10727482469.167086</v>
      </c>
      <c r="D9" s="18">
        <f>D8*(1-Assumptions!B8)</f>
        <v>11270699218.875938</v>
      </c>
      <c r="E9" s="18">
        <f>E8*(1-Assumptions!B8)</f>
        <v>11841423302.01669</v>
      </c>
      <c r="F9" s="18">
        <f>F8*(1-Assumptions!B8)</f>
        <v>12441047631.07398</v>
      </c>
    </row>
    <row r="10" spans="1:6" x14ac:dyDescent="0.25">
      <c r="A10" t="s">
        <v>46</v>
      </c>
      <c r="B10" s="18">
        <f>B6*Assumptions!B9</f>
        <v>2266693075.744326</v>
      </c>
      <c r="C10" s="18">
        <f>C6*Assumptions!B9</f>
        <v>2381473561.168787</v>
      </c>
      <c r="D10" s="18">
        <f>D6*Assumptions!B9</f>
        <v>2502066284.6837306</v>
      </c>
      <c r="E10" s="18">
        <f>E6*Assumptions!B9</f>
        <v>2628765565.584772</v>
      </c>
      <c r="F10" s="18">
        <f>F6*Assumptions!B9</f>
        <v>2761880626.866656</v>
      </c>
    </row>
    <row r="11" spans="1:6" x14ac:dyDescent="0.25">
      <c r="A11" t="s">
        <v>47</v>
      </c>
      <c r="B11" s="18">
        <f>-B6*Assumptions!B10</f>
        <v>-2871171730.1916237</v>
      </c>
      <c r="C11" s="18">
        <f>-C6*Assumptions!B10</f>
        <v>-3016561720.770814</v>
      </c>
      <c r="D11" s="18">
        <f>-D6*Assumptions!B10</f>
        <v>-3169313949.260868</v>
      </c>
      <c r="E11" s="18">
        <f>-E6*Assumptions!B10</f>
        <v>-3329801223.6304793</v>
      </c>
      <c r="F11" s="18">
        <f>-F6*Assumptions!B10</f>
        <v>-3498415230.045868</v>
      </c>
    </row>
    <row r="12" spans="1:6" x14ac:dyDescent="0.25">
      <c r="A12" t="s">
        <v>48</v>
      </c>
      <c r="B12" s="18">
        <f>-(B6-Assumptions!B29)*Assumptions!B11</f>
        <v>-63567261.56131302</v>
      </c>
      <c r="C12" s="18">
        <f>-(C6-B6)*Assumptions!B11</f>
        <v>-66786171.61895954</v>
      </c>
      <c r="D12" s="18">
        <f>-(D6-C6)*Assumptions!B11</f>
        <v>-70168080.39174221</v>
      </c>
      <c r="E12" s="18">
        <f>-(E6-D6)*Assumptions!B11</f>
        <v>-73721241.7856915</v>
      </c>
      <c r="F12" s="18">
        <f>-(F6-E6)*Assumptions!B11</f>
        <v>-77454327.6669713</v>
      </c>
    </row>
    <row r="13" spans="1:6" x14ac:dyDescent="0.25">
      <c r="A13" s="19" t="s">
        <v>49</v>
      </c>
      <c r="B13" s="20">
        <f>B9+B10+B11+B12</f>
        <v>9542401358.953299</v>
      </c>
      <c r="C13" s="20">
        <f>C9+C10+C11+C12</f>
        <v>10025608137.9461</v>
      </c>
      <c r="D13" s="20">
        <f>D9+D10+D11+D12</f>
        <v>10533283473.907059</v>
      </c>
      <c r="E13" s="20">
        <f>E9+E10+E11+E12</f>
        <v>11066666402.18529</v>
      </c>
      <c r="F13" s="20">
        <f>F9+F10+F11+F12</f>
        <v>11627058700.227797</v>
      </c>
    </row>
    <row r="14" spans="1:6" x14ac:dyDescent="0.25">
      <c r="A14" t="s">
        <v>50</v>
      </c>
      <c r="B14" s="21">
        <f>1/(1+Assumptions!$B$26)^(1-0.5*Assumptions!$B$32)</f>
        <v>0.9653972018001595</v>
      </c>
      <c r="C14" s="21">
        <f>1/(1+Assumptions!$B$26)^(2-0.5*Assumptions!$B$32)</f>
        <v>0.8997422345437635</v>
      </c>
      <c r="D14" s="21">
        <f>1/(1+Assumptions!$B$26)^(3-0.5*Assumptions!$B$32)</f>
        <v>0.8385523462387056</v>
      </c>
      <c r="E14" s="21">
        <f>1/(1+Assumptions!$B$26)^(4-0.5*Assumptions!$B$32)</f>
        <v>0.7815238747117362</v>
      </c>
      <c r="F14" s="21">
        <f>1/(1+Assumptions!$B$26)^(5-0.5*Assumptions!$B$32)</f>
        <v>0.7283738093204009</v>
      </c>
    </row>
    <row r="15" spans="1:6" x14ac:dyDescent="0.25">
      <c r="A15" s="19" t="s">
        <v>51</v>
      </c>
      <c r="B15" s="20">
        <f>B13*B14</f>
        <v>9212207570.387554</v>
      </c>
      <c r="C15" s="20">
        <f>C13*C14</f>
        <v>9020463068.695765</v>
      </c>
      <c r="D15" s="20">
        <f>D13*D14</f>
        <v>8832709570.642147</v>
      </c>
      <c r="E15" s="20">
        <f>E13*E14</f>
        <v>8648864006.778036</v>
      </c>
      <c r="F15" s="20">
        <f>F13*F14</f>
        <v>8468845036.676829</v>
      </c>
    </row>
    <row r="17" spans="1:2" x14ac:dyDescent="0.25">
      <c r="A17" s="22" t="s">
        <v>52</v>
      </c>
      <c r="B17" s="23">
        <f>SUM(B15:F15)</f>
        <v>44183089253.18033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11627058700.227797</v>
      </c>
    </row>
    <row r="5" spans="1:2" x14ac:dyDescent="0.25">
      <c r="A5" t="s">
        <v>56</v>
      </c>
      <c r="B5" s="18">
        <f>IF(Assumptions!$B$33=0,B4,B4-Forecast!F11-Forecast!F10-Forecast!F12)</f>
        <v>12441047631.07398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0.09263289790667834</v>
      </c>
    </row>
    <row r="7" spans="1:2" x14ac:dyDescent="0.25">
      <c r="A7" t="s">
        <v>58</v>
      </c>
      <c r="B7" s="18">
        <f>-MAX(Forecast!F9,0)*B6</f>
        <v>-1152450295.0613983</v>
      </c>
    </row>
    <row r="8" spans="1:2" x14ac:dyDescent="0.25">
      <c r="A8" t="s">
        <v>59</v>
      </c>
      <c r="B8" s="18">
        <f>IF(OR(Assumptions!$B$33=0,Assumptions!B12&lt;=0),B5,MAX(B5+B7,0))</f>
        <v>11288597336.012583</v>
      </c>
    </row>
    <row r="9" spans="1:2" x14ac:dyDescent="0.25">
      <c r="A9" t="s">
        <v>60</v>
      </c>
      <c r="B9" s="18">
        <f>B8*(1+Assumptions!B12)/(Assumptions!B26-Assumptions!B12)</f>
        <v>241205005833.15427</v>
      </c>
    </row>
    <row r="10" spans="1:2" x14ac:dyDescent="0.25">
      <c r="A10" t="s">
        <v>61</v>
      </c>
      <c r="B10" s="18">
        <f>B9/(1+Assumptions!B26)^(5-0.5*Assumptions!B32)</f>
        <v>175687408925.8441</v>
      </c>
    </row>
    <row r="11" spans="1:2" x14ac:dyDescent="0.25">
      <c r="A11" t="s">
        <v>62</v>
      </c>
      <c r="B11" s="18">
        <f>Forecast!B17+B10</f>
        <v>219870498179.0244</v>
      </c>
    </row>
    <row r="12" spans="1:2" x14ac:dyDescent="0.25">
      <c r="A12" t="s">
        <v>63</v>
      </c>
      <c r="B12" s="18">
        <f>-Assumptions!B30</f>
        <v>-54040000000</v>
      </c>
    </row>
    <row r="13" spans="1:2" x14ac:dyDescent="0.25">
      <c r="A13" t="s">
        <v>64</v>
      </c>
      <c r="B13" s="18">
        <f>B11+B12</f>
        <v>165830498179.0244</v>
      </c>
    </row>
    <row r="14" spans="1:2" x14ac:dyDescent="0.25">
      <c r="A14" s="19" t="s">
        <v>65</v>
      </c>
      <c r="B14" s="24">
        <f>B13/Assumptions!B31</f>
        <v>231.4775239796544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18466641498.479797</v>
      </c>
    </row>
    <row r="18" spans="1:2" x14ac:dyDescent="0.25">
      <c r="A18" t="s">
        <v>60</v>
      </c>
      <c r="B18" s="18">
        <f>B17*Assumptions!B13</f>
        <v>290679007681.1419</v>
      </c>
    </row>
    <row r="19" spans="1:2" x14ac:dyDescent="0.25">
      <c r="A19" t="s">
        <v>61</v>
      </c>
      <c r="B19" s="18">
        <f>B18/(1+Assumptions!B26)^(5-0.5*Assumptions!B32)</f>
        <v>211722976114.18738</v>
      </c>
    </row>
    <row r="20" spans="1:2" x14ac:dyDescent="0.25">
      <c r="A20" t="s">
        <v>62</v>
      </c>
      <c r="B20" s="18">
        <f>Forecast!B17+B19</f>
        <v>255906065367.3677</v>
      </c>
    </row>
    <row r="21" spans="1:2" x14ac:dyDescent="0.25">
      <c r="A21" t="s">
        <v>63</v>
      </c>
      <c r="B21" s="18">
        <f>-Assumptions!B30</f>
        <v>-54040000000</v>
      </c>
    </row>
    <row r="22" spans="1:2" x14ac:dyDescent="0.25">
      <c r="A22" t="s">
        <v>64</v>
      </c>
      <c r="B22" s="18">
        <f>B20+B21</f>
        <v>201866065367.3677</v>
      </c>
    </row>
    <row r="23" spans="1:2" x14ac:dyDescent="0.25">
      <c r="A23" s="19" t="s">
        <v>65</v>
      </c>
      <c r="B23" s="25">
        <f>B22/Assumptions!B31</f>
        <v>281.77842736930165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248.24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231.4775239796544</v>
      </c>
    </row>
    <row r="29" spans="1:2" x14ac:dyDescent="0.25">
      <c r="A29" s="19" t="s">
        <v>73</v>
      </c>
      <c r="B29" s="12">
        <f>B28/B26-1</f>
        <v>-0.06752528206713504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0.052971</v>
      </c>
      <c r="B5" s="31">
        <v>336.72479649278256</v>
      </c>
      <c r="C5" s="31">
        <v>383.5103376423635</v>
      </c>
      <c r="D5" s="31">
        <v>446.93114125975814</v>
      </c>
      <c r="E5" s="31">
        <v>537.8499881127696</v>
      </c>
      <c r="F5" s="31">
        <v>679.2188924762995</v>
      </c>
    </row>
    <row r="6" spans="1:6" x14ac:dyDescent="0.25">
      <c r="A6" s="30">
        <v>0.062971</v>
      </c>
      <c r="B6" s="31">
        <v>251.320191212722</v>
      </c>
      <c r="C6" s="31">
        <v>277.64428964788254</v>
      </c>
      <c r="D6" s="31">
        <v>310.83670096186967</v>
      </c>
      <c r="E6" s="31">
        <v>354.0221315082184</v>
      </c>
      <c r="F6" s="31">
        <v>412.5595347918241</v>
      </c>
    </row>
    <row r="7" spans="1:6" x14ac:dyDescent="0.25">
      <c r="A7" s="30">
        <v>0.072971</v>
      </c>
      <c r="B7" s="31">
        <v>195.39976056958508</v>
      </c>
      <c r="C7" s="31">
        <v>211.75765923952633</v>
      </c>
      <c r="D7" s="32">
        <v>231.47666282015845</v>
      </c>
      <c r="E7" s="31">
        <v>255.73004104363488</v>
      </c>
      <c r="F7" s="31">
        <v>286.3090456452975</v>
      </c>
    </row>
    <row r="8" spans="1:6" x14ac:dyDescent="0.25">
      <c r="A8" s="30">
        <v>0.082971</v>
      </c>
      <c r="B8" s="31">
        <v>155.94929059683943</v>
      </c>
      <c r="C8" s="31">
        <v>166.80347110158345</v>
      </c>
      <c r="D8" s="31">
        <v>179.49122693428743</v>
      </c>
      <c r="E8" s="31">
        <v>194.5317786103165</v>
      </c>
      <c r="F8" s="31">
        <v>212.66081931200756</v>
      </c>
    </row>
    <row r="9" spans="1:6" x14ac:dyDescent="0.25">
      <c r="A9" s="30">
        <v>0.092971</v>
      </c>
      <c r="B9" s="31">
        <v>126.63105453490827</v>
      </c>
      <c r="C9" s="31">
        <v>134.17561377439137</v>
      </c>
      <c r="D9" s="31">
        <v>142.7984130170788</v>
      </c>
      <c r="E9" s="31">
        <v>152.75629430213263</v>
      </c>
      <c r="F9" s="31">
        <v>164.39471019437832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26885000000</v>
      </c>
      <c r="C5" s="18">
        <v>25920000000</v>
      </c>
      <c r="D5" s="18">
        <v>25495000000</v>
      </c>
      <c r="E5" s="18">
        <v>23182000000</v>
      </c>
      <c r="F5" s="8" t="s">
        <v>84</v>
      </c>
    </row>
    <row r="6" spans="1:6" x14ac:dyDescent="0.25">
      <c r="A6" t="s">
        <v>44</v>
      </c>
      <c r="B6" s="18">
        <v>12394000000</v>
      </c>
      <c r="C6" s="18">
        <v>11851000000</v>
      </c>
      <c r="D6" s="18">
        <v>11747000000</v>
      </c>
      <c r="E6" s="18">
        <v>10345000000</v>
      </c>
      <c r="F6" s="8" t="s">
        <v>85</v>
      </c>
    </row>
    <row r="7" spans="1:6" x14ac:dyDescent="0.25">
      <c r="A7" t="s">
        <v>86</v>
      </c>
      <c r="B7" s="18">
        <v>2199000000</v>
      </c>
      <c r="C7" s="18">
        <v>2097000000</v>
      </c>
      <c r="D7" s="18">
        <v>1978000000</v>
      </c>
      <c r="E7" s="18">
        <v>1871000000</v>
      </c>
      <c r="F7" s="8" t="s">
        <v>87</v>
      </c>
    </row>
    <row r="8" spans="1:6" x14ac:dyDescent="0.25">
      <c r="A8" t="s">
        <v>88</v>
      </c>
      <c r="B8" s="18">
        <v>3365000000</v>
      </c>
      <c r="C8" s="18">
        <v>2775000000</v>
      </c>
      <c r="D8" s="18">
        <v>2357000000</v>
      </c>
      <c r="E8" s="18">
        <v>1899000000</v>
      </c>
      <c r="F8" s="8" t="s">
        <v>89</v>
      </c>
    </row>
    <row r="9" spans="1:6" x14ac:dyDescent="0.25">
      <c r="A9" t="s">
        <v>90</v>
      </c>
      <c r="B9" s="18">
        <v>-106000000</v>
      </c>
      <c r="C9" s="18">
        <v>438000000</v>
      </c>
      <c r="D9" s="18">
        <v>108000000</v>
      </c>
      <c r="E9" s="18">
        <v>645000000</v>
      </c>
      <c r="F9" s="8" t="s">
        <v>91</v>
      </c>
    </row>
    <row r="10" spans="1:6" x14ac:dyDescent="0.25">
      <c r="A10" t="s">
        <v>92</v>
      </c>
      <c r="B10" s="18">
        <v>54814000000</v>
      </c>
      <c r="C10" s="18">
        <v>51948000000</v>
      </c>
      <c r="D10" s="18">
        <v>53091000000</v>
      </c>
      <c r="E10" s="18">
        <v>48699000000</v>
      </c>
      <c r="F10" s="8" t="s">
        <v>93</v>
      </c>
    </row>
    <row r="11" spans="1:6" x14ac:dyDescent="0.25">
      <c r="A11" t="s">
        <v>94</v>
      </c>
      <c r="B11" s="18">
        <v>774000000</v>
      </c>
      <c r="C11" s="18">
        <v>1085000000</v>
      </c>
      <c r="D11" s="18">
        <v>4579000000</v>
      </c>
      <c r="E11" s="18">
        <v>2583800000</v>
      </c>
      <c r="F11" s="8" t="s">
        <v>95</v>
      </c>
    </row>
    <row r="12" spans="1:6" x14ac:dyDescent="0.25">
      <c r="A12" t="s">
        <v>32</v>
      </c>
      <c r="B12" s="34">
        <v>716400000</v>
      </c>
      <c r="C12" s="34">
        <v>721900000</v>
      </c>
      <c r="D12" s="34">
        <v>732300000</v>
      </c>
      <c r="E12" s="34">
        <v>741300000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2026-09-19T01:03:09Z</dcterms:modified>
</cp:coreProperties>
</file>