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<sst xmlns="http://schemas.openxmlformats.org/spreadsheetml/2006/main" count="114" uniqueCount="102">
  <si>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Mapletree Industrial Trust (ME8U.SI)</t>
  </si>
  <si>
    <t>DCF Studio - Base case</t>
  </si>
  <si>
    <t>Blue figures on a cream fill are inputs. Every other figure is a formula - change an input and the model reprices. Currency figures are SGD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</si>
  <si>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</si>
  <si>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</si>
  <si>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</si>
  <si>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</si>
  <si>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</si>
  <si>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</si>
  <si>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</si>
  <si>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</si>
  <si>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</si>
  <si>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</si>
  <si>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</si>
  <si>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</si>
  <si>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</si>
  <si>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</si>
  <si>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</si>
  <si>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</si>
  <si>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</si>
  <si>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</si>
  <si>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</si>
  <si>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</si>
  <si>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(SGD m)</t>
  </si>
  <si>
    <t>Total debt (SGD m)</t>
  </si>
  <si>
    <t>Equity weight</t>
  </si>
  <si>
    <t>Debt weight</t>
  </si>
  <si>
    <t>WACC</t>
  </si>
  <si>
    <t>Base year</t>
  </si>
  <si>
    <t>Revenue, last reported year (SGD m)</t>
  </si>
  <si>
    <t>Fiscal year ended 2026-03-31</t>
  </si>
  <si>
    <t>Net debt (SGD m)</t>
  </si>
  <si>
    <t>Diluted shares</t>
  </si>
  <si>
    <t>Mid-year discounting (1 = yes, 0 = no)</t>
  </si>
  <si>
    <t>Terminal year on a steady-state footing (1 = yes, 0 = no)</t>
  </si>
  <si>
    <t>Forecast cashflows (SGD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</si>
  <si>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</si>
  <si>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</si>
  <si>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</si>
  <si>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</si>
  <si>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</si>
  <si>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</si>
  <si>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</si>
  <si>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</si>
  <si>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</si>
  <si>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</si>
  <si>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</si>
  <si>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</si>
  <si>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</si>
  <si>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</si>
  <si>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</si>
  <si>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</si>
  <si>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</si>
  <si>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(SGD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</si>
  <si>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</si>
  <si>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</si>
  <si>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</si>
  <si>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</si>
  <si>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</si>
  <si>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</si>
  <si>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</si>
  <si>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</si>
  <si>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</si>
  <si>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</si>
  <si>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</si>
  <si>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</si>
  <si>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</si>
  <si>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</si>
  <si>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</si>
  <si>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(SGD)</t>
  </si>
  <si>
    <t>Conversion, SGD to SGD</t>
  </si>
  <si>
    <t>Same currency, no conversion</t>
  </si>
  <si>
    <t>Value per share (SGD)</t>
  </si>
  <si>
    <t>Implied upside</t>
  </si>
  <si>
    <t>Value per share (SGD)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</si>
  <si>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</si>
  <si>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(SGD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</si>
  <si>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</si>
  <si>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</si>
  <si>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</si>
  <si>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</si>
  <si>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</si>
  <si>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</si>
  <si>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</si>
  <si>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</si>
  <si>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</si>
  <si>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</si>
  <si>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</si>
  <si>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</si>
  <si>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</si>
  <si>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</si>
  <si>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</si>
  <si>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</si>
  <si>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</si>
  <si>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</si>
  <si>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</si>
  <si>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</si>
  <si>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</si>
  <si>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0.01% of revenue, which is too low to be the company's real investment - property trusts and similar structures invest through lines that are not reported as capex. Capex has been set to 1.00% of revenue so the forecast is not handed free growth. Override it if the reported figure is right.</t>
  </si>
  <si>
    <t>Adjusted: Capital expenditure runs at 1.0% of revenue against depreciation of 0.0%.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</si>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</sst>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0.017507339319735138</v>
      </c>
    </row>
    <row r="7" spans="1:2" x14ac:dyDescent="0.25">
      <c r="A7" t="s">
        <v>5</v>
      </c>
      <c r="B7" s="6">
        <v>0.6974934137390655</v>
      </c>
    </row>
    <row r="8" spans="1:2" x14ac:dyDescent="0.25">
      <c r="A8" t="s">
        <v>6</v>
      </c>
      <c r="B8" s="6">
        <v>0.09809556671675636</v>
      </c>
    </row>
    <row r="9" spans="1:2" x14ac:dyDescent="0.25">
      <c r="A9" t="s">
        <v>7</v>
      </c>
      <c r="B9" s="6">
        <v>0.00006965518600888315</v>
      </c>
    </row>
    <row r="10" spans="1:2" x14ac:dyDescent="0.25">
      <c r="A10" t="s">
        <v>8</v>
      </c>
      <c r="B10" s="6">
        <v>0.01</v>
      </c>
    </row>
    <row r="11" spans="1:2" x14ac:dyDescent="0.25">
      <c r="A11" t="s">
        <v>9</v>
      </c>
      <c r="B11" s="6">
        <v>-0.1788766460628863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17.562496753549915</v>
      </c>
    </row>
    <row r="14" spans="1:3" x14ac:dyDescent="0.25">
      <c r="A14" t="s">
        <v>12</v>
      </c>
      <c r="B14" s="6">
        <v>0.0666922459685205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0.56919</v>
      </c>
      <c r="C19" s="8" t="s">
        <v>19</v>
      </c>
    </row>
    <row r="20" spans="1:2" x14ac:dyDescent="0.25">
      <c r="A20" t="s">
        <v>20</v>
      </c>
      <c r="B20" s="10">
        <f>B17+B19*B18</f>
        <v>0.07899735</v>
      </c>
    </row>
    <row r="21" spans="1:3" x14ac:dyDescent="0.25">
      <c r="A21" t="s">
        <v>21</v>
      </c>
      <c r="B21" s="6">
        <v>0.04233763091985428</v>
      </c>
      <c r="C21" s="8" t="s">
        <v>22</v>
      </c>
    </row>
    <row r="22" spans="1:2" x14ac:dyDescent="0.25">
      <c r="A22" t="s">
        <v>23</v>
      </c>
      <c r="B22" s="11">
        <v>5453056512</v>
      </c>
    </row>
    <row r="23" spans="1:2" x14ac:dyDescent="0.25">
      <c r="A23" t="s">
        <v>24</v>
      </c>
      <c r="B23" s="11">
        <v>2353761000</v>
      </c>
    </row>
    <row r="24" spans="1:2" x14ac:dyDescent="0.25">
      <c r="A24" t="s">
        <v>25</v>
      </c>
      <c r="B24" s="10">
        <f>B22/(B22+B23)</f>
        <v>0.6984992929087952</v>
      </c>
    </row>
    <row r="25" spans="1:2" x14ac:dyDescent="0.25">
      <c r="A25" t="s">
        <v>26</v>
      </c>
      <c r="B25" s="10">
        <f>1-B24</f>
        <v>0.3015007070912048</v>
      </c>
    </row>
    <row r="26" spans="1:2" x14ac:dyDescent="0.25">
      <c r="A26" t="s">
        <v>27</v>
      </c>
      <c r="B26" s="12">
        <f>B24*B20+B25*B21*(1-B8)</f>
        <v>0.0666922459685205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643852000</v>
      </c>
      <c r="C29" s="8" t="s">
        <v>30</v>
      </c>
    </row>
    <row r="30" spans="1:2" x14ac:dyDescent="0.25">
      <c r="A30" t="s">
        <v>31</v>
      </c>
      <c r="B30" s="11">
        <v>2258548000</v>
      </c>
    </row>
    <row r="31" spans="1:2" x14ac:dyDescent="0.25">
      <c r="A31" t="s">
        <v>32</v>
      </c>
      <c r="B31" s="13">
        <v>2853440000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0.017507339319735138</v>
      </c>
      <c r="C5" s="10">
        <f>Assumptions!B6</f>
        <v>0.017507339319735138</v>
      </c>
      <c r="D5" s="10">
        <f>Assumptions!B6</f>
        <v>0.017507339319735138</v>
      </c>
      <c r="E5" s="10">
        <f>Assumptions!B6</f>
        <v>0.017507339319735138</v>
      </c>
      <c r="F5" s="10">
        <f>Assumptions!B6</f>
        <v>0.017507339319735138</v>
      </c>
    </row>
    <row r="6" spans="1:6" x14ac:dyDescent="0.25">
      <c r="A6" t="s">
        <v>43</v>
      </c>
      <c r="B6" s="18">
        <f>Assumptions!B29*(1+B5)</f>
        <v>655124135.4356902</v>
      </c>
      <c r="C6" s="18">
        <f>B6*(1+C5)</f>
        <v>666593615.9713109</v>
      </c>
      <c r="D6" s="18">
        <f>C6*(1+D5)</f>
        <v>678263896.5944898</v>
      </c>
      <c r="E6" s="18">
        <f>D6*(1+E5)</f>
        <v>690138492.7804953</v>
      </c>
      <c r="F6" s="18">
        <f>E6*(1+F5)</f>
        <v>702220981.551214</v>
      </c>
    </row>
    <row r="7" spans="1:6" x14ac:dyDescent="0.25">
      <c r="A7" t="s">
        <v>5</v>
      </c>
      <c r="B7" s="10">
        <f>Assumptions!B7</f>
        <v>0.6974934137390655</v>
      </c>
      <c r="C7" s="10">
        <f>Assumptions!B7</f>
        <v>0.6974934137390655</v>
      </c>
      <c r="D7" s="10">
        <f>Assumptions!B7</f>
        <v>0.6974934137390655</v>
      </c>
      <c r="E7" s="10">
        <f>Assumptions!B7</f>
        <v>0.6974934137390655</v>
      </c>
      <c r="F7" s="10">
        <f>Assumptions!B7</f>
        <v>0.6974934137390655</v>
      </c>
    </row>
    <row r="8" spans="1:6" x14ac:dyDescent="0.25">
      <c r="A8" t="s">
        <v>44</v>
      </c>
      <c r="B8" s="18">
        <f>B6*B7</f>
        <v>456944769.6478934</v>
      </c>
      <c r="C8" s="18">
        <f>C6*C7</f>
        <v>464944656.78049725</v>
      </c>
      <c r="D8" s="18">
        <f>D6*D7</f>
        <v>473084600.6516512</v>
      </c>
      <c r="E8" s="18">
        <f>E6*E7</f>
        <v>481367053.28220105</v>
      </c>
      <c r="F8" s="18">
        <f>F6*F7</f>
        <v>489794509.62135357</v>
      </c>
    </row>
    <row r="9" spans="1:6" x14ac:dyDescent="0.25">
      <c r="A9" t="s">
        <v>45</v>
      </c>
      <c r="B9" s="18">
        <f>B8*(1-Assumptions!B8)</f>
        <v>412120513.51102567</v>
      </c>
      <c r="C9" s="18">
        <f>C8*(1-Assumptions!B8)</f>
        <v>419335647.1816866</v>
      </c>
      <c r="D9" s="18">
        <f>D8*(1-Assumptions!B8)</f>
        <v>426677098.64575714</v>
      </c>
      <c r="E9" s="18">
        <f>E8*(1-Assumptions!B8)</f>
        <v>434147079.3917085</v>
      </c>
      <c r="F9" s="18">
        <f>F8*(1-Assumptions!B8)</f>
        <v>441747839.6252911</v>
      </c>
    </row>
    <row r="10" spans="1:6" x14ac:dyDescent="0.25">
      <c r="A10" t="s">
        <v>46</v>
      </c>
      <c r="B10" s="18">
        <f>B6*Assumptions!B9</f>
        <v>45632.793512681754</v>
      </c>
      <c r="C10" s="18">
        <f>C6*Assumptions!B9</f>
        <v>46431.70231281568</v>
      </c>
      <c r="D10" s="18">
        <f>D6*Assumptions!B9</f>
        <v>47244.59788039907</v>
      </c>
      <c r="E10" s="18">
        <f>E6*Assumptions!B9</f>
        <v>48071.72508651566</v>
      </c>
      <c r="F10" s="18">
        <f>F6*Assumptions!B9</f>
        <v>48913.33308929031</v>
      </c>
    </row>
    <row r="11" spans="1:6" x14ac:dyDescent="0.25">
      <c r="A11" t="s">
        <v>47</v>
      </c>
      <c r="B11" s="18">
        <f>-B6*Assumptions!B10</f>
        <v>-6551241.354356902</v>
      </c>
      <c r="C11" s="18">
        <f>-C6*Assumptions!B10</f>
        <v>-6665936.159713109</v>
      </c>
      <c r="D11" s="18">
        <f>-D6*Assumptions!B10</f>
        <v>-6782638.965944898</v>
      </c>
      <c r="E11" s="18">
        <f>-E6*Assumptions!B10</f>
        <v>-6901384.927804953</v>
      </c>
      <c r="F11" s="18">
        <f>-F6*Assumptions!B10</f>
        <v>-7022209.81551214</v>
      </c>
    </row>
    <row r="12" spans="1:6" x14ac:dyDescent="0.25">
      <c r="A12" t="s">
        <v>48</v>
      </c>
      <c r="B12" s="18">
        <f>-(B6-Assumptions!B29)*Assumptions!B11</f>
        <v>2016321.7807028682</v>
      </c>
      <c r="C12" s="18">
        <f>-(C6-B6)*Assumptions!B11</f>
        <v>2051622.2102953857</v>
      </c>
      <c r="D12" s="18">
        <f>-(D6-C6)*Assumptions!B11</f>
        <v>2087540.656486943</v>
      </c>
      <c r="E12" s="18">
        <f>-(E6-D6)*Assumptions!B11</f>
        <v>2124087.939103801</v>
      </c>
      <c r="F12" s="18">
        <f>-(F6-E6)*Assumptions!B11</f>
        <v>2161275.067398646</v>
      </c>
    </row>
    <row r="13" spans="1:6" x14ac:dyDescent="0.25">
      <c r="A13" s="19" t="s">
        <v>49</v>
      </c>
      <c r="B13" s="20">
        <f>B9+B10+B11+B12</f>
        <v>407631226.7308844</v>
      </c>
      <c r="C13" s="20">
        <f>C9+C10+C11+C12</f>
        <v>414767764.9345817</v>
      </c>
      <c r="D13" s="20">
        <f>D9+D10+D11+D12</f>
        <v>422029244.9341796</v>
      </c>
      <c r="E13" s="20">
        <f>E9+E10+E11+E12</f>
        <v>429417854.12809384</v>
      </c>
      <c r="F13" s="20">
        <f>F9+F10+F11+F12</f>
        <v>436935818.21026695</v>
      </c>
    </row>
    <row r="14" spans="1:6" x14ac:dyDescent="0.25">
      <c r="A14" t="s">
        <v>50</v>
      </c>
      <c r="B14" s="21">
        <f>1/(1+Assumptions!$B$26)^(1-0.5*Assumptions!$B$32)</f>
        <v>0.9682342272047834</v>
      </c>
      <c r="C14" s="21">
        <f>1/(1+Assumptions!$B$26)^(2-0.5*Assumptions!$B$32)</f>
        <v>0.907697820870217</v>
      </c>
      <c r="D14" s="21">
        <f>1/(1+Assumptions!$B$26)^(3-0.5*Assumptions!$B$32)</f>
        <v>0.8509463008668054</v>
      </c>
      <c r="E14" s="21">
        <f>1/(1+Assumptions!$B$26)^(4-0.5*Assumptions!$B$32)</f>
        <v>0.7977430267098032</v>
      </c>
      <c r="F14" s="21">
        <f>1/(1+Assumptions!$B$26)^(5-0.5*Assumptions!$B$32)</f>
        <v>0.74786615326474</v>
      </c>
    </row>
    <row r="15" spans="1:6" x14ac:dyDescent="0.25">
      <c r="A15" s="19" t="s">
        <v>51</v>
      </c>
      <c r="B15" s="20">
        <f>B13*B14</f>
        <v>394682505.79831564</v>
      </c>
      <c r="C15" s="20">
        <f>C13*C14</f>
        <v>376483796.3983302</v>
      </c>
      <c r="D15" s="20">
        <f>D13*D14</f>
        <v>359124224.8343511</v>
      </c>
      <c r="E15" s="20">
        <f>E13*E14</f>
        <v>342565098.6753743</v>
      </c>
      <c r="F15" s="20">
        <f>F13*F14</f>
        <v>326769509.5884941</v>
      </c>
    </row>
    <row r="17" spans="1:2" x14ac:dyDescent="0.25">
      <c r="A17" s="22" t="s">
        <v>52</v>
      </c>
      <c r="B17" s="23">
        <f>SUM(B15:F15)</f>
        <v>1799625135.2948654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436935818.21026695</v>
      </c>
    </row>
    <row r="5" spans="1:2" x14ac:dyDescent="0.25">
      <c r="A5" t="s">
        <v>56</v>
      </c>
      <c r="B5" s="18">
        <f>IF(Assumptions!$B$33=0,B4,B4-Forecast!F11-Forecast!F10-Forecast!F12)</f>
        <v>441747839.6252911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0.37485617161251833</v>
      </c>
    </row>
    <row r="7" spans="1:2" x14ac:dyDescent="0.25">
      <c r="A7" t="s">
        <v>58</v>
      </c>
      <c r="B7" s="18">
        <f>-MAX(Forecast!F9,0)*B6</f>
        <v>-165591903.98003736</v>
      </c>
    </row>
    <row r="8" spans="1:2" x14ac:dyDescent="0.25">
      <c r="A8" t="s">
        <v>59</v>
      </c>
      <c r="B8" s="18">
        <f>IF(OR(Assumptions!$B$33=0,Assumptions!B12&lt;=0),B5,MAX(B5+B7,0))</f>
        <v>276155935.6452538</v>
      </c>
    </row>
    <row r="9" spans="1:2" x14ac:dyDescent="0.25">
      <c r="A9" t="s">
        <v>60</v>
      </c>
      <c r="B9" s="18">
        <f>B8*(1+Assumptions!B12)/(Assumptions!B26-Assumptions!B12)</f>
        <v>6789268063.181531</v>
      </c>
    </row>
    <row r="10" spans="1:2" x14ac:dyDescent="0.25">
      <c r="A10" t="s">
        <v>61</v>
      </c>
      <c r="B10" s="18">
        <f>B9/(1+Assumptions!B26)^(5-0.5*Assumptions!B32)</f>
        <v>5077463789.894724</v>
      </c>
    </row>
    <row r="11" spans="1:2" x14ac:dyDescent="0.25">
      <c r="A11" t="s">
        <v>62</v>
      </c>
      <c r="B11" s="18">
        <f>Forecast!B17+B10</f>
        <v>6877088925.1895895</v>
      </c>
    </row>
    <row r="12" spans="1:2" x14ac:dyDescent="0.25">
      <c r="A12" t="s">
        <v>63</v>
      </c>
      <c r="B12" s="18">
        <f>-Assumptions!B30</f>
        <v>-2258548000</v>
      </c>
    </row>
    <row r="13" spans="1:2" x14ac:dyDescent="0.25">
      <c r="A13" t="s">
        <v>64</v>
      </c>
      <c r="B13" s="18">
        <f>B11+B12</f>
        <v>4618540925.1895895</v>
      </c>
    </row>
    <row r="14" spans="1:2" x14ac:dyDescent="0.25">
      <c r="A14" s="19" t="s">
        <v>65</v>
      </c>
      <c r="B14" s="24">
        <f>B13/Assumptions!B31</f>
        <v>1.618587012584666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489843422.95444286</v>
      </c>
    </row>
    <row r="18" spans="1:2" x14ac:dyDescent="0.25">
      <c r="A18" t="s">
        <v>60</v>
      </c>
      <c r="B18" s="18">
        <f>B17*Assumptions!B13</f>
        <v>8602873525.385181</v>
      </c>
    </row>
    <row r="19" spans="1:2" x14ac:dyDescent="0.25">
      <c r="A19" t="s">
        <v>61</v>
      </c>
      <c r="B19" s="18">
        <f>B18/(1+Assumptions!B26)^(5-0.5*Assumptions!B32)</f>
        <v>6433797930.4528885</v>
      </c>
    </row>
    <row r="20" spans="1:2" x14ac:dyDescent="0.25">
      <c r="A20" t="s">
        <v>62</v>
      </c>
      <c r="B20" s="18">
        <f>Forecast!B17+B19</f>
        <v>8233423065.747754</v>
      </c>
    </row>
    <row r="21" spans="1:2" x14ac:dyDescent="0.25">
      <c r="A21" t="s">
        <v>63</v>
      </c>
      <c r="B21" s="18">
        <f>-Assumptions!B30</f>
        <v>-2258548000</v>
      </c>
    </row>
    <row r="22" spans="1:2" x14ac:dyDescent="0.25">
      <c r="A22" t="s">
        <v>64</v>
      </c>
      <c r="B22" s="18">
        <f>B20+B21</f>
        <v>5974875065.747754</v>
      </c>
    </row>
    <row r="23" spans="1:2" x14ac:dyDescent="0.25">
      <c r="A23" s="19" t="s">
        <v>65</v>
      </c>
      <c r="B23" s="25">
        <f>B22/Assumptions!B31</f>
        <v>2.093919993323061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1.91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1.618587012584666</v>
      </c>
    </row>
    <row r="29" spans="1:2" x14ac:dyDescent="0.25">
      <c r="A29" s="19" t="s">
        <v>73</v>
      </c>
      <c r="B29" s="12">
        <f>B28/B26-1</f>
        <v>-0.15257224472007014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0.046692</v>
      </c>
      <c r="B5" s="31">
        <v>2.693017349944438</v>
      </c>
      <c r="C5" s="31">
        <v>2.7559404840335384</v>
      </c>
      <c r="D5" s="31">
        <v>2.8420487587751584</v>
      </c>
      <c r="E5" s="31">
        <v>2.9721771316212418</v>
      </c>
      <c r="F5" s="31">
        <v>3.202800240919971</v>
      </c>
    </row>
    <row r="6" spans="1:6" x14ac:dyDescent="0.25">
      <c r="A6" s="30">
        <v>0.056692</v>
      </c>
      <c r="B6" s="31">
        <v>2.016309128675686</v>
      </c>
      <c r="C6" s="31">
        <v>2.0269624745585935</v>
      </c>
      <c r="D6" s="31">
        <v>2.0376158204414994</v>
      </c>
      <c r="E6" s="31">
        <v>2.0482691663244066</v>
      </c>
      <c r="F6" s="31">
        <v>2.058922512207313</v>
      </c>
    </row>
    <row r="7" spans="1:6" x14ac:dyDescent="0.25">
      <c r="A7" s="30">
        <v>0.066692</v>
      </c>
      <c r="B7" s="31">
        <v>1.6012355095248423</v>
      </c>
      <c r="C7" s="31">
        <v>1.609915640558638</v>
      </c>
      <c r="D7" s="32">
        <v>1.6185957715924333</v>
      </c>
      <c r="E7" s="31">
        <v>1.6272759026262291</v>
      </c>
      <c r="F7" s="31">
        <v>1.635956033660024</v>
      </c>
    </row>
    <row r="8" spans="1:6" x14ac:dyDescent="0.25">
      <c r="A8" s="30">
        <v>0.076692</v>
      </c>
      <c r="B8" s="31">
        <v>1.2945210374811338</v>
      </c>
      <c r="C8" s="31">
        <v>1.3017589602080204</v>
      </c>
      <c r="D8" s="31">
        <v>1.3089968829349063</v>
      </c>
      <c r="E8" s="31">
        <v>1.3162348056617932</v>
      </c>
      <c r="F8" s="31">
        <v>1.3234727283886794</v>
      </c>
    </row>
    <row r="9" spans="1:6" x14ac:dyDescent="0.25">
      <c r="A9" s="30">
        <v>0.086692</v>
      </c>
      <c r="B9" s="31">
        <v>1.0586610209579888</v>
      </c>
      <c r="C9" s="31">
        <v>1.0648031304884604</v>
      </c>
      <c r="D9" s="31">
        <v>1.0709452400189314</v>
      </c>
      <c r="E9" s="31">
        <v>1.077087349549403</v>
      </c>
      <c r="F9" s="31">
        <v>1.0832294590798746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643852000</v>
      </c>
      <c r="C5" s="18">
        <v>681062000</v>
      </c>
      <c r="D5" s="18">
        <v>660670000</v>
      </c>
      <c r="E5" s="18">
        <v>611186000</v>
      </c>
      <c r="F5" s="8" t="s">
        <v>84</v>
      </c>
    </row>
    <row r="6" spans="1:6" x14ac:dyDescent="0.25">
      <c r="A6" t="s">
        <v>44</v>
      </c>
      <c r="B6" s="18">
        <v>439048000</v>
      </c>
      <c r="C6" s="18">
        <v>464968000</v>
      </c>
      <c r="D6" s="18">
        <v>454633000</v>
      </c>
      <c r="E6" s="18">
        <v>450576000</v>
      </c>
      <c r="F6" s="8" t="s">
        <v>85</v>
      </c>
    </row>
    <row r="7" spans="1:6" x14ac:dyDescent="0.25">
      <c r="A7" t="s">
        <v>86</v>
      </c>
      <c r="B7" s="18">
        <v>47000</v>
      </c>
      <c r="C7" s="18">
        <v>31000</v>
      </c>
      <c r="D7" s="18">
        <v>42000</v>
      </c>
      <c r="E7" s="18">
        <v>59000</v>
      </c>
      <c r="F7" s="8" t="s">
        <v>87</v>
      </c>
    </row>
    <row r="8" spans="1:6" x14ac:dyDescent="0.25">
      <c r="A8" t="s">
        <v>88</v>
      </c>
      <c r="B8" s="18">
        <v>192000</v>
      </c>
      <c r="C8" s="18">
        <v>0</v>
      </c>
      <c r="D8" s="18">
        <v>0</v>
      </c>
      <c r="E8" s="18">
        <v>0</v>
      </c>
      <c r="F8" s="8" t="s">
        <v>89</v>
      </c>
    </row>
    <row r="9" spans="1:6" x14ac:dyDescent="0.25">
      <c r="A9" t="s">
        <v>90</v>
      </c>
      <c r="B9" s="18">
        <v>6656000</v>
      </c>
      <c r="C9" s="18">
        <v>-26245000</v>
      </c>
      <c r="D9" s="18">
        <v>11955000</v>
      </c>
      <c r="E9" s="18">
        <v>-10054000</v>
      </c>
      <c r="F9" s="8" t="s">
        <v>91</v>
      </c>
    </row>
    <row r="10" spans="1:6" x14ac:dyDescent="0.25">
      <c r="A10" t="s">
        <v>92</v>
      </c>
      <c r="B10" s="18">
        <v>2353761000</v>
      </c>
      <c r="C10" s="18">
        <v>3267999000</v>
      </c>
      <c r="D10" s="18">
        <v>3078638000</v>
      </c>
      <c r="E10" s="18">
        <v>2881037000</v>
      </c>
      <c r="F10" s="8" t="s">
        <v>93</v>
      </c>
    </row>
    <row r="11" spans="1:6" x14ac:dyDescent="0.25">
      <c r="A11" t="s">
        <v>94</v>
      </c>
      <c r="B11" s="18">
        <v>95213000</v>
      </c>
      <c r="C11" s="18">
        <v>107626000</v>
      </c>
      <c r="D11" s="18">
        <v>119902000</v>
      </c>
      <c r="E11" s="18">
        <v>146611000</v>
      </c>
      <c r="F11" s="8" t="s">
        <v>95</v>
      </c>
    </row>
    <row r="12" spans="1:6" x14ac:dyDescent="0.25">
      <c r="A12" t="s">
        <v>32</v>
      </c>
      <c r="B12" s="34">
        <v>2853440000</v>
      </c>
      <c r="C12" s="34">
        <v>2842178000</v>
      </c>
      <c r="D12" s="34">
        <v>2816874000</v>
      </c>
      <c r="E12" s="34">
        <v>2701594000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2026-09-19T00:08:36Z</dcterms:modified>
</cp:coreProperties>
</file>