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<sst xmlns="http://schemas.openxmlformats.org/spreadsheetml/2006/main" count="114" uniqueCount="101">
  <si>
    <t>MetLife, Inc. (MET)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</si>
  <si>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</si>
  <si>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</si>
  <si>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</si>
  <si>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</si>
  <si>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</si>
  <si>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</si>
  <si>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</si>
  <si>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</si>
  <si>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</si>
  <si>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</si>
  <si>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</si>
  <si>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</si>
  <si>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</si>
  <si>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</si>
  <si>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</si>
  <si>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</si>
  <si>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</si>
  <si>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</si>
  <si>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</si>
  <si>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</si>
  <si>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</si>
  <si>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</si>
  <si>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</si>
  <si>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</si>
  <si>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</si>
  <si>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</si>
  <si>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</si>
  <si>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</si>
  <si>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</si>
  <si>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</si>
  <si>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</si>
  <si>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</si>
  <si>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</si>
  <si>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</si>
  <si>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</si>
  <si>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</si>
  <si>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</si>
  <si>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</si>
  <si>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</si>
  <si>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</si>
  <si>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</si>
  <si>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</si>
  <si>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</si>
  <si>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</si>
  <si>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</si>
  <si>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</si>
  <si>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</si>
  <si>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</si>
  <si>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</si>
  <si>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</si>
  <si>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</si>
  <si>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</si>
  <si>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</si>
  <si>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</si>
  <si>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</si>
  <si>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</si>
  <si>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</si>
  <si>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</si>
  <si>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</si>
  <si>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</si>
  <si>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</si>
  <si>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</si>
  <si>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</si>
  <si>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</si>
  <si>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</si>
  <si>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</si>
  <si>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</si>
  <si>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</si>
  <si>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</si>
  <si>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</si>
  <si>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</si>
  <si>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</si>
  <si>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</si>
  <si>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</si>
  <si>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</si>
  <si>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</si>
  <si>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</si>
  <si>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</si>
  <si>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</si>
  <si>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</si>
  <si>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</si>
  <si>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</si>
  <si>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</si>
  <si>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</si>
  <si>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</si>
  <si>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</si>
  <si>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</si>
  <si>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</si>
  <si>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</si>
  <si>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</si>
  <si>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</si>
  <si>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</si>
  <si>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</si>
  <si>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</si>
  <si>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</si>
  <si>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</si>
  <si>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</si>
  <si>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Reported capital expenditure averages just 0.00% of revenue, which is too low to be the company's real investment - property trusts and similar structures invest through lines that are not reported as capex. Capex has been set to 1.02%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</si>
  <si>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No usable EV/EBITDA (EBITDA is not positive), so the exit multiple falls back to 8x.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</si>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</sst>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0.039213237633995535</v>
      </c>
    </row>
    <row r="7" spans="1:2" x14ac:dyDescent="0.25">
      <c r="A7" t="s">
        <v>5</v>
      </c>
      <c r="B7" s="6">
        <v>0.06700186538366348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0.010171766729735826</v>
      </c>
    </row>
    <row r="10" spans="1:2" x14ac:dyDescent="0.25">
      <c r="A10" t="s">
        <v>8</v>
      </c>
      <c r="B10" s="6">
        <v>0.010171766729735826</v>
      </c>
    </row>
    <row r="11" spans="1:2" x14ac:dyDescent="0.25">
      <c r="A11" t="s">
        <v>9</v>
      </c>
      <c r="B11" s="6">
        <v>-0.9741082744885027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0.08601689975632831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0.83853</v>
      </c>
      <c r="C19" s="8" t="s">
        <v>19</v>
      </c>
    </row>
    <row r="20" spans="1:2" x14ac:dyDescent="0.25">
      <c r="A20" t="s">
        <v>20</v>
      </c>
      <c r="B20" s="10">
        <f>B17+B19*B18</f>
        <v>0.09609915</v>
      </c>
    </row>
    <row r="21" spans="1:3" x14ac:dyDescent="0.25">
      <c r="A21" t="s">
        <v>21</v>
      </c>
      <c r="B21" s="6">
        <v>0.05455293331276672</v>
      </c>
      <c r="C21" s="8" t="s">
        <v>22</v>
      </c>
    </row>
    <row r="22" spans="1:2" x14ac:dyDescent="0.25">
      <c r="A22" t="s">
        <v>23</v>
      </c>
      <c r="B22" s="11">
        <v>61666680832</v>
      </c>
    </row>
    <row r="23" spans="1:2" x14ac:dyDescent="0.25">
      <c r="A23" t="s">
        <v>24</v>
      </c>
      <c r="B23" s="11">
        <v>20183000000</v>
      </c>
    </row>
    <row r="24" spans="1:2" x14ac:dyDescent="0.25">
      <c r="A24" t="s">
        <v>25</v>
      </c>
      <c r="B24" s="10">
        <f>B22/(B22+B23)</f>
        <v>0.7534138215953893</v>
      </c>
    </row>
    <row r="25" spans="1:2" x14ac:dyDescent="0.25">
      <c r="A25" t="s">
        <v>26</v>
      </c>
      <c r="B25" s="10">
        <f>1-B24</f>
        <v>0.24658617840461072</v>
      </c>
    </row>
    <row r="26" spans="1:2" x14ac:dyDescent="0.25">
      <c r="A26" t="s">
        <v>27</v>
      </c>
      <c r="B26" s="12">
        <f>B24*B20+B25*B21*(1-B8)</f>
        <v>0.08302950733719036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75654000000</v>
      </c>
      <c r="C29" s="8" t="s">
        <v>30</v>
      </c>
    </row>
    <row r="30" spans="1:2" x14ac:dyDescent="0.25">
      <c r="A30" t="s">
        <v>31</v>
      </c>
      <c r="B30" s="11">
        <v>-98134000000</v>
      </c>
    </row>
    <row r="31" spans="1:2" x14ac:dyDescent="0.25">
      <c r="A31" t="s">
        <v>32</v>
      </c>
      <c r="B31" s="13">
        <v>655333773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0.039213237633995535</v>
      </c>
      <c r="C5" s="10">
        <f>Assumptions!B6</f>
        <v>0.039213237633995535</v>
      </c>
      <c r="D5" s="10">
        <f>Assumptions!B6</f>
        <v>0.039213237633995535</v>
      </c>
      <c r="E5" s="10">
        <f>Assumptions!B6</f>
        <v>0.039213237633995535</v>
      </c>
      <c r="F5" s="10">
        <f>Assumptions!B6</f>
        <v>0.039213237633995535</v>
      </c>
    </row>
    <row r="6" spans="1:6" x14ac:dyDescent="0.25">
      <c r="A6" t="s">
        <v>43</v>
      </c>
      <c r="B6" s="18">
        <f>Assumptions!B29*(1+B5)</f>
        <v>78620638279.9623</v>
      </c>
      <c r="C6" s="18">
        <f>B6*(1+C5)</f>
        <v>81703608051.77086</v>
      </c>
      <c r="D6" s="18">
        <f>C6*(1+D5)</f>
        <v>84907471049.85979</v>
      </c>
      <c r="E6" s="18">
        <f>D6*(1+E5)</f>
        <v>88236967889.03954</v>
      </c>
      <c r="F6" s="18">
        <f>E6*(1+F5)</f>
        <v>91697025078.97568</v>
      </c>
    </row>
    <row r="7" spans="1:6" x14ac:dyDescent="0.25">
      <c r="A7" t="s">
        <v>5</v>
      </c>
      <c r="B7" s="10">
        <f>Assumptions!B7</f>
        <v>0.06700186538366348</v>
      </c>
      <c r="C7" s="10">
        <f>Assumptions!B7</f>
        <v>0.06700186538366348</v>
      </c>
      <c r="D7" s="10">
        <f>Assumptions!B7</f>
        <v>0.06700186538366348</v>
      </c>
      <c r="E7" s="10">
        <f>Assumptions!B7</f>
        <v>0.06700186538366348</v>
      </c>
      <c r="F7" s="10">
        <f>Assumptions!B7</f>
        <v>0.06700186538366348</v>
      </c>
    </row>
    <row r="8" spans="1:6" x14ac:dyDescent="0.25">
      <c r="A8" t="s">
        <v>44</v>
      </c>
      <c r="B8" s="18">
        <f>B6*B7</f>
        <v>5267729422.411734</v>
      </c>
      <c r="C8" s="18">
        <f>C6*C7</f>
        <v>5474294148.044355</v>
      </c>
      <c r="D8" s="18">
        <f>D6*D7</f>
        <v>5688958945.35001</v>
      </c>
      <c r="E8" s="18">
        <f>E6*E7</f>
        <v>5912041444.364064</v>
      </c>
      <c r="F8" s="18">
        <f>F6*F7</f>
        <v>6143871730.423943</v>
      </c>
    </row>
    <row r="9" spans="1:6" x14ac:dyDescent="0.25">
      <c r="A9" t="s">
        <v>45</v>
      </c>
      <c r="B9" s="18">
        <f>B8*(1-Assumptions!B8)</f>
        <v>4161506243.70527</v>
      </c>
      <c r="C9" s="18">
        <f>C8*(1-Assumptions!B8)</f>
        <v>4324692376.955041</v>
      </c>
      <c r="D9" s="18">
        <f>D8*(1-Assumptions!B8)</f>
        <v>4494277566.826508</v>
      </c>
      <c r="E9" s="18">
        <f>E8*(1-Assumptions!B8)</f>
        <v>4670512741.047611</v>
      </c>
      <c r="F9" s="18">
        <f>F8*(1-Assumptions!B8)</f>
        <v>4853658667.034915</v>
      </c>
    </row>
    <row r="10" spans="1:6" x14ac:dyDescent="0.25">
      <c r="A10" t="s">
        <v>46</v>
      </c>
      <c r="B10" s="18">
        <f>B6*Assumptions!B9</f>
        <v>799710792.7267153</v>
      </c>
      <c r="C10" s="18">
        <f>C6*Assumptions!B9</f>
        <v>831070042.080379</v>
      </c>
      <c r="D10" s="18">
        <f>D6*Assumptions!B9</f>
        <v>863658989.1309717</v>
      </c>
      <c r="E10" s="18">
        <f>E6*Assumptions!B9</f>
        <v>897525854.3065008</v>
      </c>
      <c r="F10" s="18">
        <f>F6*Assumptions!B9</f>
        <v>932720748.9140764</v>
      </c>
    </row>
    <row r="11" spans="1:6" x14ac:dyDescent="0.25">
      <c r="A11" t="s">
        <v>47</v>
      </c>
      <c r="B11" s="18">
        <f>-B6*Assumptions!B10</f>
        <v>-799710792.7267153</v>
      </c>
      <c r="C11" s="18">
        <f>-C6*Assumptions!B10</f>
        <v>-831070042.080379</v>
      </c>
      <c r="D11" s="18">
        <f>-D6*Assumptions!B10</f>
        <v>-863658989.1309717</v>
      </c>
      <c r="E11" s="18">
        <f>-E6*Assumptions!B10</f>
        <v>-897525854.3065008</v>
      </c>
      <c r="F11" s="18">
        <f>-F6*Assumptions!B10</f>
        <v>-932720748.9140764</v>
      </c>
    </row>
    <row r="12" spans="1:6" x14ac:dyDescent="0.25">
      <c r="A12" t="s">
        <v>48</v>
      </c>
      <c r="B12" s="18">
        <f>-(B6-Assumptions!B29)*Assumptions!B11</f>
        <v>2889826895.925611</v>
      </c>
      <c r="C12" s="18">
        <f>-(C6-B6)*Assumptions!B11</f>
        <v>3003146364.7166524</v>
      </c>
      <c r="D12" s="18">
        <f>-(D6-C6)*Assumptions!B11</f>
        <v>3120909456.765967</v>
      </c>
      <c r="E12" s="18">
        <f>-(E6-D6)*Assumptions!B11</f>
        <v>3243290420.9283085</v>
      </c>
      <c r="F12" s="18">
        <f>-(F6-E6)*Assumptions!B11</f>
        <v>3370470338.920233</v>
      </c>
    </row>
    <row r="13" spans="1:6" x14ac:dyDescent="0.25">
      <c r="A13" s="19" t="s">
        <v>49</v>
      </c>
      <c r="B13" s="20">
        <f>B9+B10+B11+B12</f>
        <v>7051333139.63088</v>
      </c>
      <c r="C13" s="20">
        <f>C9+C10+C11+C12</f>
        <v>7327838741.671692</v>
      </c>
      <c r="D13" s="20">
        <f>D9+D10+D11+D12</f>
        <v>7615187023.592474</v>
      </c>
      <c r="E13" s="20">
        <f>E9+E10+E11+E12</f>
        <v>7913803161.97592</v>
      </c>
      <c r="F13" s="20">
        <f>F9+F10+F11+F12</f>
        <v>8224129005.955148</v>
      </c>
    </row>
    <row r="14" spans="1:6" x14ac:dyDescent="0.25">
      <c r="A14" t="s">
        <v>50</v>
      </c>
      <c r="B14" s="21">
        <f>1/(1+Assumptions!$B$26)^(1-0.5*Assumptions!$B$32)</f>
        <v>0.9609036772871404</v>
      </c>
      <c r="C14" s="21">
        <f>1/(1+Assumptions!$B$26)^(2-0.5*Assumptions!$B$32)</f>
        <v>0.8872368396034596</v>
      </c>
      <c r="D14" s="21">
        <f>1/(1+Assumptions!$B$26)^(3-0.5*Assumptions!$B$32)</f>
        <v>0.819217605423217</v>
      </c>
      <c r="E14" s="21">
        <f>1/(1+Assumptions!$B$26)^(4-0.5*Assumptions!$B$32)</f>
        <v>0.7564130061769055</v>
      </c>
      <c r="F14" s="21">
        <f>1/(1+Assumptions!$B$26)^(5-0.5*Assumptions!$B$32)</f>
        <v>0.6984232664506748</v>
      </c>
    </row>
    <row r="15" spans="1:6" x14ac:dyDescent="0.25">
      <c r="A15" s="19" t="s">
        <v>51</v>
      </c>
      <c r="B15" s="20">
        <f>B13*B14</f>
        <v>6775651943.64799</v>
      </c>
      <c r="C15" s="20">
        <f>C13*C14</f>
        <v>6501528486.284584</v>
      </c>
      <c r="D15" s="20">
        <f>D13*D14</f>
        <v>6238495278.317382</v>
      </c>
      <c r="E15" s="20">
        <f>E13*E14</f>
        <v>5986103640.042506</v>
      </c>
      <c r="F15" s="20">
        <f>F13*F14</f>
        <v>5743923044.050935</v>
      </c>
    </row>
    <row r="17" spans="1:2" x14ac:dyDescent="0.25">
      <c r="A17" s="22" t="s">
        <v>52</v>
      </c>
      <c r="B17" s="23">
        <f>SUM(B15:F15)</f>
        <v>31245702392.3434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8224129005.955148</v>
      </c>
    </row>
    <row r="5" spans="1:2" x14ac:dyDescent="0.25">
      <c r="A5" t="s">
        <v>56</v>
      </c>
      <c r="B5" s="18">
        <f>IF(Assumptions!$B$33=0,B4,B4-Forecast!F11-Forecast!F10-Forecast!F12)</f>
        <v>4853658667.034915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0.2906405609923268</v>
      </c>
    </row>
    <row r="7" spans="1:2" x14ac:dyDescent="0.25">
      <c r="A7" t="s">
        <v>58</v>
      </c>
      <c r="B7" s="18">
        <f>-MAX(Forecast!F9,0)*B6</f>
        <v>-1410670077.8522968</v>
      </c>
    </row>
    <row r="8" spans="1:2" x14ac:dyDescent="0.25">
      <c r="A8" t="s">
        <v>59</v>
      </c>
      <c r="B8" s="18">
        <f>IF(OR(Assumptions!$B$33=0,Assumptions!B12&lt;=0),B5,MAX(B5+B7,0))</f>
        <v>3442988589.182618</v>
      </c>
    </row>
    <row r="9" spans="1:2" x14ac:dyDescent="0.25">
      <c r="A9" t="s">
        <v>60</v>
      </c>
      <c r="B9" s="18">
        <f>B8*(1+Assumptions!B12)/(Assumptions!B26-Assumptions!B12)</f>
        <v>60814979582.81738</v>
      </c>
    </row>
    <row r="10" spans="1:2" x14ac:dyDescent="0.25">
      <c r="A10" t="s">
        <v>61</v>
      </c>
      <c r="B10" s="18">
        <f>B9/(1+Assumptions!B26)^(5-0.5*Assumptions!B32)</f>
        <v>42474596689.36241</v>
      </c>
    </row>
    <row r="11" spans="1:2" x14ac:dyDescent="0.25">
      <c r="A11" t="s">
        <v>62</v>
      </c>
      <c r="B11" s="18">
        <f>Forecast!B17+B10</f>
        <v>73720299081.70581</v>
      </c>
    </row>
    <row r="12" spans="1:2" x14ac:dyDescent="0.25">
      <c r="A12" t="s">
        <v>63</v>
      </c>
      <c r="B12" s="18">
        <f>-Assumptions!B30</f>
        <v>98134000000</v>
      </c>
    </row>
    <row r="13" spans="1:2" x14ac:dyDescent="0.25">
      <c r="A13" t="s">
        <v>64</v>
      </c>
      <c r="B13" s="18">
        <f>B11+B12</f>
        <v>171854299081.7058</v>
      </c>
    </row>
    <row r="14" spans="1:2" x14ac:dyDescent="0.25">
      <c r="A14" s="19" t="s">
        <v>65</v>
      </c>
      <c r="B14" s="24">
        <f>B13/Assumptions!B31</f>
        <v>262.23934453276803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7076592479.338019</v>
      </c>
    </row>
    <row r="18" spans="1:2" x14ac:dyDescent="0.25">
      <c r="A18" t="s">
        <v>60</v>
      </c>
      <c r="B18" s="18">
        <f>B17*Assumptions!B13</f>
        <v>56612739834.704155</v>
      </c>
    </row>
    <row r="19" spans="1:2" x14ac:dyDescent="0.25">
      <c r="A19" t="s">
        <v>61</v>
      </c>
      <c r="B19" s="18">
        <f>B18/(1+Assumptions!B26)^(5-0.5*Assumptions!B32)</f>
        <v>39539654678.07631</v>
      </c>
    </row>
    <row r="20" spans="1:2" x14ac:dyDescent="0.25">
      <c r="A20" t="s">
        <v>62</v>
      </c>
      <c r="B20" s="18">
        <f>Forecast!B17+B19</f>
        <v>70785357070.41971</v>
      </c>
    </row>
    <row r="21" spans="1:2" x14ac:dyDescent="0.25">
      <c r="A21" t="s">
        <v>63</v>
      </c>
      <c r="B21" s="18">
        <f>-Assumptions!B30</f>
        <v>98134000000</v>
      </c>
    </row>
    <row r="22" spans="1:2" x14ac:dyDescent="0.25">
      <c r="A22" t="s">
        <v>64</v>
      </c>
      <c r="B22" s="18">
        <f>B20+B21</f>
        <v>168919357070.4197</v>
      </c>
    </row>
    <row r="23" spans="1:2" x14ac:dyDescent="0.25">
      <c r="A23" s="19" t="s">
        <v>65</v>
      </c>
      <c r="B23" s="25">
        <f>B22/Assumptions!B31</f>
        <v>257.76079919876145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97.04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262.23934453276803</v>
      </c>
    </row>
    <row r="29" spans="1:2" x14ac:dyDescent="0.25">
      <c r="A29" s="19" t="s">
        <v>73</v>
      </c>
      <c r="B29" s="12">
        <f>B28/B26-1</f>
        <v>1.7023840120854081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0.06303</v>
      </c>
      <c r="B5" s="31">
        <v>297.7888611489865</v>
      </c>
      <c r="C5" s="31">
        <v>301.9820158276112</v>
      </c>
      <c r="D5" s="31">
        <v>307.1917789679818</v>
      </c>
      <c r="E5" s="31">
        <v>313.87982562084585</v>
      </c>
      <c r="F5" s="31">
        <v>322.83724578575396</v>
      </c>
    </row>
    <row r="6" spans="1:6" x14ac:dyDescent="0.25">
      <c r="A6" s="30">
        <v>0.07303</v>
      </c>
      <c r="B6" s="31">
        <v>276.3944363831725</v>
      </c>
      <c r="C6" s="31">
        <v>278.1275923100911</v>
      </c>
      <c r="D6" s="31">
        <v>280.1563248574317</v>
      </c>
      <c r="E6" s="31">
        <v>282.5836702628503</v>
      </c>
      <c r="F6" s="31">
        <v>285.56685158370084</v>
      </c>
    </row>
    <row r="7" spans="1:6" x14ac:dyDescent="0.25">
      <c r="A7" s="30">
        <v>0.08303</v>
      </c>
      <c r="B7" s="31">
        <v>261.1444654825846</v>
      </c>
      <c r="C7" s="31">
        <v>261.6719920652648</v>
      </c>
      <c r="D7" s="32">
        <v>262.2386091722138</v>
      </c>
      <c r="E7" s="31">
        <v>262.8553739006225</v>
      </c>
      <c r="F7" s="31">
        <v>263.5379475938575</v>
      </c>
    </row>
    <row r="8" spans="1:6" x14ac:dyDescent="0.25">
      <c r="A8" s="30">
        <v>0.09303</v>
      </c>
      <c r="B8" s="31">
        <v>250.53270149385972</v>
      </c>
      <c r="C8" s="31">
        <v>250.79945448346177</v>
      </c>
      <c r="D8" s="31">
        <v>251.0662074730638</v>
      </c>
      <c r="E8" s="31">
        <v>251.3329604626659</v>
      </c>
      <c r="F8" s="31">
        <v>251.59971345226796</v>
      </c>
    </row>
    <row r="9" spans="1:6" x14ac:dyDescent="0.25">
      <c r="A9" s="30">
        <v>0.10303</v>
      </c>
      <c r="B9" s="31">
        <v>242.3093821401943</v>
      </c>
      <c r="C9" s="31">
        <v>242.54057266224436</v>
      </c>
      <c r="D9" s="31">
        <v>242.77176318429446</v>
      </c>
      <c r="E9" s="31">
        <v>243.00295370634458</v>
      </c>
      <c r="F9" s="31">
        <v>243.23414422839468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75654000000</v>
      </c>
      <c r="C5" s="18">
        <v>70131000000</v>
      </c>
      <c r="D5" s="18">
        <v>67934000000</v>
      </c>
      <c r="E5" s="18">
        <v>67409000000</v>
      </c>
      <c r="F5" s="8" t="s">
        <v>84</v>
      </c>
    </row>
    <row r="6" spans="1:6" x14ac:dyDescent="0.25">
      <c r="A6" t="s">
        <v>44</v>
      </c>
      <c r="B6" s="18">
        <v>4661000000</v>
      </c>
      <c r="C6" s="18">
        <v>5622000000</v>
      </c>
      <c r="D6" s="18">
        <v>2162000000</v>
      </c>
      <c r="E6" s="18">
        <v>6364000000</v>
      </c>
      <c r="F6" s="8" t="s">
        <v>85</v>
      </c>
    </row>
    <row r="7" spans="1:6" x14ac:dyDescent="0.25">
      <c r="A7" t="s">
        <v>86</v>
      </c>
      <c r="B7" s="18">
        <v>753000000</v>
      </c>
      <c r="C7" s="18">
        <v>714000000</v>
      </c>
      <c r="D7" s="18">
        <v>718000000</v>
      </c>
      <c r="E7" s="18">
        <v>673000000</v>
      </c>
      <c r="F7" s="8" t="s">
        <v>87</v>
      </c>
    </row>
    <row r="8" spans="1:6" x14ac:dyDescent="0.25">
      <c r="A8" t="s">
        <v>88</v>
      </c>
      <c r="B8" s="18">
        <v>0</v>
      </c>
      <c r="C8" s="18">
        <v>0</v>
      </c>
      <c r="D8" s="18">
        <v>0</v>
      </c>
      <c r="E8" s="18">
        <v>0</v>
      </c>
      <c r="F8" s="8" t="s">
        <v>85</v>
      </c>
    </row>
    <row r="9" spans="1:6" x14ac:dyDescent="0.25">
      <c r="A9" t="s">
        <v>89</v>
      </c>
      <c r="B9" s="18">
        <v>-5380000000</v>
      </c>
      <c r="C9" s="18">
        <v>-1366000000</v>
      </c>
      <c r="D9" s="18">
        <v>-1448000000</v>
      </c>
      <c r="E9" s="18">
        <v>-2099000000</v>
      </c>
      <c r="F9" s="8" t="s">
        <v>90</v>
      </c>
    </row>
    <row r="10" spans="1:6" x14ac:dyDescent="0.25">
      <c r="A10" t="s">
        <v>91</v>
      </c>
      <c r="B10" s="18">
        <v>20183000000</v>
      </c>
      <c r="C10" s="18">
        <v>18715000000</v>
      </c>
      <c r="D10" s="18">
        <v>18828000000</v>
      </c>
      <c r="E10" s="18">
        <v>17980000000</v>
      </c>
      <c r="F10" s="8" t="s">
        <v>92</v>
      </c>
    </row>
    <row r="11" spans="1:6" x14ac:dyDescent="0.25">
      <c r="A11" t="s">
        <v>93</v>
      </c>
      <c r="B11" s="18">
        <v>118317000000</v>
      </c>
      <c r="C11" s="18">
        <v>306267000000</v>
      </c>
      <c r="D11" s="18">
        <v>308096000000</v>
      </c>
      <c r="E11" s="18">
        <v>301910000000</v>
      </c>
      <c r="F11" s="8" t="s">
        <v>94</v>
      </c>
    </row>
    <row r="12" spans="1:6" x14ac:dyDescent="0.25">
      <c r="A12" t="s">
        <v>32</v>
      </c>
      <c r="B12" s="34">
        <v>655333773</v>
      </c>
      <c r="C12" s="34">
        <v>689211065</v>
      </c>
      <c r="D12" s="34">
        <v>762430939</v>
      </c>
      <c r="E12" s="34">
        <v>808900000</v>
      </c>
      <c r="F12" s="8" t="s">
        <v>95</v>
      </c>
    </row>
    <row r="15" spans="1:1" x14ac:dyDescent="0.25">
      <c r="A15" s="19" t="s">
        <v>96</v>
      </c>
    </row>
    <row r="16" ht="54" customHeight="1" spans="1:6" x14ac:dyDescent="0.25">
      <c r="A16" s="35" t="s">
        <v>97</v>
      </c>
      <c r="B16" s="35"/>
      <c r="C16" s="35"/>
      <c r="D16" s="35"/>
      <c r="E16" s="35"/>
      <c r="F16" s="35"/>
    </row>
    <row r="17" ht="86" customHeight="1" spans="1:6" x14ac:dyDescent="0.25">
      <c r="A17" s="35" t="s">
        <v>98</v>
      </c>
      <c r="B17" s="35"/>
      <c r="C17" s="35"/>
      <c r="D17" s="35"/>
      <c r="E17" s="35"/>
      <c r="F17" s="35"/>
    </row>
    <row r="18" ht="22" customHeight="1" spans="1:6" x14ac:dyDescent="0.25">
      <c r="A18" s="35" t="s">
        <v>99</v>
      </c>
      <c r="B18" s="35"/>
      <c r="C18" s="35"/>
      <c r="D18" s="35"/>
      <c r="E18" s="35"/>
      <c r="F18" s="35"/>
    </row>
    <row r="20" spans="1:1" x14ac:dyDescent="0.25">
      <c r="A20" s="36" t="s">
        <v>100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2026-09-19T00:07:07Z</dcterms:modified>
</cp:coreProperties>
</file>