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<sst xmlns="http://schemas.openxmlformats.org/spreadsheetml/2006/main" count="113" uniqueCount="101">
  <si>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Magna International Inc. (MG.TO)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</si>
  <si>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</si>
  <si>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</si>
  <si>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</si>
  <si>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</si>
  <si>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</si>
  <si>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</si>
  <si>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</si>
  <si>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</si>
  <si>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</si>
  <si>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</si>
  <si>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</si>
  <si>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</si>
  <si>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</si>
  <si>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</si>
  <si>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</si>
  <si>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</si>
  <si>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</si>
  <si>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</si>
  <si>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</si>
  <si>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</si>
  <si>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</si>
  <si>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</si>
  <si>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</si>
  <si>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</si>
  <si>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</si>
  <si>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</si>
  <si>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</si>
  <si>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</si>
  <si>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</si>
  <si>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</si>
  <si>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</si>
  <si>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</si>
  <si>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</si>
  <si>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</si>
  <si>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</si>
  <si>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</si>
  <si>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</si>
  <si>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</si>
  <si>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</si>
  <si>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</si>
  <si>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</si>
  <si>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</si>
  <si>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</si>
  <si>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</si>
  <si>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</si>
  <si>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</si>
  <si>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</si>
  <si>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</si>
  <si>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</si>
  <si>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</si>
  <si>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</si>
  <si>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</si>
  <si>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</si>
  <si>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</si>
  <si>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</si>
  <si>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</si>
  <si>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</si>
  <si>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</si>
  <si>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</si>
  <si>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</si>
  <si>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</si>
  <si>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</si>
  <si>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</si>
  <si>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</si>
  <si>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</si>
  <si>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</si>
  <si>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</si>
  <si>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</si>
  <si>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</si>
  <si>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USD to CAD</t>
  </si>
  <si>
    <t>USD/CAD at 1.3982</t>
  </si>
  <si>
    <t>Value per share (CAD)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</si>
  <si>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</si>
  <si>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</si>
  <si>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</si>
  <si>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</si>
  <si>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</si>
  <si>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</si>
  <si>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</si>
  <si>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</si>
  <si>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</si>
  <si>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</si>
  <si>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</si>
  <si>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</si>
  <si>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</si>
  <si>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</si>
  <si>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</si>
  <si>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</si>
  <si>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</si>
  <si>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</si>
  <si>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</si>
  <si>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</si>
  <si>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</si>
  <si>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</si>
  <si>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</si>
  <si>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</si>
  <si>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</si>
  <si>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CAD. Modelled in USD, converted at the end.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</si>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</sst>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0.035461250740074446</v>
      </c>
    </row>
    <row r="7" spans="1:2" x14ac:dyDescent="0.25">
      <c r="A7" t="s">
        <v>5</v>
      </c>
      <c r="B7" s="6">
        <v>0.04720344180858801</v>
      </c>
    </row>
    <row r="8" spans="1:2" x14ac:dyDescent="0.25">
      <c r="A8" t="s">
        <v>6</v>
      </c>
      <c r="B8" s="6">
        <v>0.265</v>
      </c>
    </row>
    <row r="9" spans="1:2" x14ac:dyDescent="0.25">
      <c r="A9" t="s">
        <v>7</v>
      </c>
      <c r="B9" s="6">
        <v>0.04229381966676022</v>
      </c>
    </row>
    <row r="10" spans="1:2" x14ac:dyDescent="0.25">
      <c r="A10" t="s">
        <v>8</v>
      </c>
      <c r="B10" s="6">
        <v>0.046515080071859734</v>
      </c>
    </row>
    <row r="11" spans="1:2" x14ac:dyDescent="0.25">
      <c r="A11" t="s">
        <v>9</v>
      </c>
      <c r="B11" s="6">
        <v>-0.04458341738955013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7.13108012094176</v>
      </c>
    </row>
    <row r="14" spans="1:3" x14ac:dyDescent="0.25">
      <c r="A14" t="s">
        <v>12</v>
      </c>
      <c r="B14" s="6">
        <v>0.09903557653536632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1.55811</v>
      </c>
      <c r="C19" s="8" t="s">
        <v>19</v>
      </c>
    </row>
    <row r="20" spans="1:2" x14ac:dyDescent="0.25">
      <c r="A20" t="s">
        <v>20</v>
      </c>
      <c r="B20" s="10">
        <f>B17+B19*B18</f>
        <v>0.11869605000000001</v>
      </c>
    </row>
    <row r="21" spans="1:3" x14ac:dyDescent="0.25">
      <c r="A21" t="s">
        <v>21</v>
      </c>
      <c r="B21" s="6">
        <v>0.039979646725303485</v>
      </c>
      <c r="C21" s="8" t="s">
        <v>22</v>
      </c>
    </row>
    <row r="22" spans="1:2" x14ac:dyDescent="0.25">
      <c r="A22" t="s">
        <v>23</v>
      </c>
      <c r="B22" s="11">
        <v>23696908288</v>
      </c>
    </row>
    <row r="23" spans="1:2" x14ac:dyDescent="0.25">
      <c r="A23" t="s">
        <v>24</v>
      </c>
      <c r="B23" s="11">
        <v>6689000000</v>
      </c>
    </row>
    <row r="24" spans="1:2" x14ac:dyDescent="0.25">
      <c r="A24" t="s">
        <v>25</v>
      </c>
      <c r="B24" s="10">
        <f>B22/(B22+B23)</f>
        <v>0.7798650632193996</v>
      </c>
    </row>
    <row r="25" spans="1:2" x14ac:dyDescent="0.25">
      <c r="A25" t="s">
        <v>26</v>
      </c>
      <c r="B25" s="10">
        <f>1-B24</f>
        <v>0.22013493678060037</v>
      </c>
    </row>
    <row r="26" spans="1:2" x14ac:dyDescent="0.25">
      <c r="A26" t="s">
        <v>27</v>
      </c>
      <c r="B26" s="12">
        <f>B24*B20+B25*B21*(1-B8)</f>
        <v>0.09903557653536632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42010000000</v>
      </c>
      <c r="C29" s="8" t="s">
        <v>30</v>
      </c>
    </row>
    <row r="30" spans="1:2" x14ac:dyDescent="0.25">
      <c r="A30" t="s">
        <v>31</v>
      </c>
      <c r="B30" s="11">
        <v>5077000000</v>
      </c>
    </row>
    <row r="31" spans="1:2" x14ac:dyDescent="0.25">
      <c r="A31" t="s">
        <v>32</v>
      </c>
      <c r="B31" s="13">
        <v>282500000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0.035461250740074446</v>
      </c>
      <c r="C5" s="10">
        <f>Assumptions!B6</f>
        <v>0.035461250740074446</v>
      </c>
      <c r="D5" s="10">
        <f>Assumptions!B6</f>
        <v>0.035461250740074446</v>
      </c>
      <c r="E5" s="10">
        <f>Assumptions!B6</f>
        <v>0.035461250740074446</v>
      </c>
      <c r="F5" s="10">
        <f>Assumptions!B6</f>
        <v>0.035461250740074446</v>
      </c>
    </row>
    <row r="6" spans="1:6" x14ac:dyDescent="0.25">
      <c r="A6" t="s">
        <v>43</v>
      </c>
      <c r="B6" s="18">
        <f>Assumptions!B29*(1+B5)</f>
        <v>43499727143.59053</v>
      </c>
      <c r="C6" s="18">
        <f>B6*(1+C5)</f>
        <v>45042281874.954216</v>
      </c>
      <c r="D6" s="18">
        <f>C6*(1+D5)</f>
        <v>46639537526.42708</v>
      </c>
      <c r="E6" s="18">
        <f>D6*(1+E5)</f>
        <v>48293433861.05282</v>
      </c>
      <c r="F6" s="18">
        <f>E6*(1+F5)</f>
        <v>50005979428.29881</v>
      </c>
    </row>
    <row r="7" spans="1:6" x14ac:dyDescent="0.25">
      <c r="A7" t="s">
        <v>5</v>
      </c>
      <c r="B7" s="10">
        <f>Assumptions!B7</f>
        <v>0.04720344180858801</v>
      </c>
      <c r="C7" s="10">
        <f>Assumptions!B7</f>
        <v>0.04720344180858801</v>
      </c>
      <c r="D7" s="10">
        <f>Assumptions!B7</f>
        <v>0.04720344180858801</v>
      </c>
      <c r="E7" s="10">
        <f>Assumptions!B7</f>
        <v>0.04720344180858801</v>
      </c>
      <c r="F7" s="10">
        <f>Assumptions!B7</f>
        <v>0.04720344180858801</v>
      </c>
    </row>
    <row r="8" spans="1:6" x14ac:dyDescent="0.25">
      <c r="A8" t="s">
        <v>44</v>
      </c>
      <c r="B8" s="18">
        <f>B6*B7</f>
        <v>2053336838.9119318</v>
      </c>
      <c r="C8" s="18">
        <f>C6*C7</f>
        <v>2126150731.4104197</v>
      </c>
      <c r="D8" s="18">
        <f>D6*D7</f>
        <v>2201546695.608157</v>
      </c>
      <c r="E8" s="18">
        <f>E6*E7</f>
        <v>2279616294.9971004</v>
      </c>
      <c r="F8" s="18">
        <f>F6*F7</f>
        <v>2360454340.025152</v>
      </c>
    </row>
    <row r="9" spans="1:6" x14ac:dyDescent="0.25">
      <c r="A9" t="s">
        <v>45</v>
      </c>
      <c r="B9" s="18">
        <f>B8*(1-Assumptions!B8)</f>
        <v>1509202576.6002698</v>
      </c>
      <c r="C9" s="18">
        <f>C8*(1-Assumptions!B8)</f>
        <v>1562720787.5866585</v>
      </c>
      <c r="D9" s="18">
        <f>D8*(1-Assumptions!B8)</f>
        <v>1618136821.2719955</v>
      </c>
      <c r="E9" s="18">
        <f>E8*(1-Assumptions!B8)</f>
        <v>1675517976.8228688</v>
      </c>
      <c r="F9" s="18">
        <f>F8*(1-Assumptions!B8)</f>
        <v>1734933939.9184868</v>
      </c>
    </row>
    <row r="10" spans="1:6" x14ac:dyDescent="0.25">
      <c r="A10" t="s">
        <v>46</v>
      </c>
      <c r="B10" s="18">
        <f>B6*Assumptions!B9</f>
        <v>1839769615.3642926</v>
      </c>
      <c r="C10" s="18">
        <f>C6*Assumptions!B9</f>
        <v>1905010146.998696</v>
      </c>
      <c r="D10" s="18">
        <f>D6*Assumptions!B9</f>
        <v>1972564189.4838028</v>
      </c>
      <c r="E10" s="18">
        <f>E6*Assumptions!B9</f>
        <v>2042513782.8079796</v>
      </c>
      <c r="F10" s="18">
        <f>F6*Assumptions!B9</f>
        <v>2114943876.2001913</v>
      </c>
    </row>
    <row r="11" spans="1:6" x14ac:dyDescent="0.25">
      <c r="A11" t="s">
        <v>47</v>
      </c>
      <c r="B11" s="18">
        <f>-B6*Assumptions!B10</f>
        <v>-2023393291.1881638</v>
      </c>
      <c r="C11" s="18">
        <f>-C6*Assumptions!B10</f>
        <v>-2095145348.0327718</v>
      </c>
      <c r="D11" s="18">
        <f>-D6*Assumptions!B10</f>
        <v>-2169441822.5562625</v>
      </c>
      <c r="E11" s="18">
        <f>-E6*Assumptions!B10</f>
        <v>-2246372942.991934</v>
      </c>
      <c r="F11" s="18">
        <f>-F6*Assumptions!B10</f>
        <v>-2326032137.17909</v>
      </c>
    </row>
    <row r="12" spans="1:6" x14ac:dyDescent="0.25">
      <c r="A12" t="s">
        <v>48</v>
      </c>
      <c r="B12" s="18">
        <f>-(B6-Assumptions!B29)*Assumptions!B11</f>
        <v>66417127.03923889</v>
      </c>
      <c r="C12" s="18">
        <f>-(C6-B6)*Assumptions!B11</f>
        <v>68772361.43461257</v>
      </c>
      <c r="D12" s="18">
        <f>-(D6-C6)*Assumptions!B11</f>
        <v>71211115.38743243</v>
      </c>
      <c r="E12" s="18">
        <f>-(E6-D6)*Assumptions!B11</f>
        <v>73736350.60566644</v>
      </c>
      <c r="F12" s="18">
        <f>-(F6-E6)*Assumptions!B11</f>
        <v>76351133.82315207</v>
      </c>
    </row>
    <row r="13" spans="1:6" x14ac:dyDescent="0.25">
      <c r="A13" s="19" t="s">
        <v>49</v>
      </c>
      <c r="B13" s="20">
        <f>B9+B10+B11+B12</f>
        <v>1391996027.8156376</v>
      </c>
      <c r="C13" s="20">
        <f>C9+C10+C11+C12</f>
        <v>1441357947.9871955</v>
      </c>
      <c r="D13" s="20">
        <f>D9+D10+D11+D12</f>
        <v>1492470303.5869682</v>
      </c>
      <c r="E13" s="20">
        <f>E9+E10+E11+E12</f>
        <v>1545395167.244581</v>
      </c>
      <c r="F13" s="20">
        <f>F9+F10+F11+F12</f>
        <v>1600196812.7627401</v>
      </c>
    </row>
    <row r="14" spans="1:6" x14ac:dyDescent="0.25">
      <c r="A14" t="s">
        <v>50</v>
      </c>
      <c r="B14" s="21">
        <f>1/(1+Assumptions!$B$26)^(1-0.5*Assumptions!$B$32)</f>
        <v>0.9538808377869585</v>
      </c>
      <c r="C14" s="21">
        <f>1/(1+Assumptions!$B$26)^(2-0.5*Assumptions!$B$32)</f>
        <v>0.8679253503276045</v>
      </c>
      <c r="D14" s="21">
        <f>1/(1+Assumptions!$B$26)^(3-0.5*Assumptions!$B$32)</f>
        <v>0.7897154276512861</v>
      </c>
      <c r="E14" s="21">
        <f>1/(1+Assumptions!$B$26)^(4-0.5*Assumptions!$B$32)</f>
        <v>0.7185531064797823</v>
      </c>
      <c r="F14" s="21">
        <f>1/(1+Assumptions!$B$26)^(5-0.5*Assumptions!$B$32)</f>
        <v>0.6538033179462409</v>
      </c>
    </row>
    <row r="15" spans="1:6" x14ac:dyDescent="0.25">
      <c r="A15" s="19" t="s">
        <v>51</v>
      </c>
      <c r="B15" s="20">
        <f>B13*B14</f>
        <v>1327798337.2088988</v>
      </c>
      <c r="C15" s="20">
        <f>C13*C14</f>
        <v>1250991101.954264</v>
      </c>
      <c r="D15" s="20">
        <f>D13*D14</f>
        <v>1178626824.0540273</v>
      </c>
      <c r="E15" s="20">
        <f>E13*E14</f>
        <v>1110448498.1624365</v>
      </c>
      <c r="F15" s="20">
        <f>F13*F14</f>
        <v>1046213985.5512792</v>
      </c>
    </row>
    <row r="17" spans="1:2" x14ac:dyDescent="0.25">
      <c r="A17" s="22" t="s">
        <v>52</v>
      </c>
      <c r="B17" s="23">
        <f>SUM(B15:F15)</f>
        <v>5914078746.930905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1600196812.7627401</v>
      </c>
    </row>
    <row r="5" spans="1:2" x14ac:dyDescent="0.25">
      <c r="A5" t="s">
        <v>56</v>
      </c>
      <c r="B5" s="18">
        <f>IF(Assumptions!$B$33=0,B4,B4-Forecast!F11-Forecast!F10-Forecast!F12)</f>
        <v>1985432419.7208478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0.2524345379165064</v>
      </c>
    </row>
    <row r="7" spans="1:2" x14ac:dyDescent="0.25">
      <c r="A7" t="s">
        <v>58</v>
      </c>
      <c r="B7" s="18">
        <f>-MAX(Forecast!F9,0)*B6</f>
        <v>-501191715.43668336</v>
      </c>
    </row>
    <row r="8" spans="1:2" x14ac:dyDescent="0.25">
      <c r="A8" t="s">
        <v>59</v>
      </c>
      <c r="B8" s="18">
        <f>IF(OR(Assumptions!$B$33=0,Assumptions!B12&lt;=0),B5,MAX(B5+B7,0))</f>
        <v>1484240704.2841644</v>
      </c>
    </row>
    <row r="9" spans="1:2" x14ac:dyDescent="0.25">
      <c r="A9" t="s">
        <v>60</v>
      </c>
      <c r="B9" s="18">
        <f>B8*(1+Assumptions!B12)/(Assumptions!B26-Assumptions!B12)</f>
        <v>20548860332.90402</v>
      </c>
    </row>
    <row r="10" spans="1:2" x14ac:dyDescent="0.25">
      <c r="A10" t="s">
        <v>61</v>
      </c>
      <c r="B10" s="18">
        <f>B9/(1+Assumptions!B26)^(5-0.5*Assumptions!B32)</f>
        <v>13434913065.666544</v>
      </c>
    </row>
    <row r="11" spans="1:2" x14ac:dyDescent="0.25">
      <c r="A11" t="s">
        <v>62</v>
      </c>
      <c r="B11" s="18">
        <f>Forecast!B17+B10</f>
        <v>19348991812.59745</v>
      </c>
    </row>
    <row r="12" spans="1:2" x14ac:dyDescent="0.25">
      <c r="A12" t="s">
        <v>63</v>
      </c>
      <c r="B12" s="18">
        <f>-Assumptions!B30</f>
        <v>-5077000000</v>
      </c>
    </row>
    <row r="13" spans="1:2" x14ac:dyDescent="0.25">
      <c r="A13" t="s">
        <v>64</v>
      </c>
      <c r="B13" s="18">
        <f>B11+B12</f>
        <v>14271991812.59745</v>
      </c>
    </row>
    <row r="14" spans="1:2" x14ac:dyDescent="0.25">
      <c r="A14" s="19" t="s">
        <v>65</v>
      </c>
      <c r="B14" s="24">
        <f>B13/Assumptions!B31</f>
        <v>50.520325000344954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4475398216.225344</v>
      </c>
    </row>
    <row r="18" spans="1:2" x14ac:dyDescent="0.25">
      <c r="A18" t="s">
        <v>60</v>
      </c>
      <c r="B18" s="18">
        <f>B17*Assumptions!B13</f>
        <v>31914423253.02276</v>
      </c>
    </row>
    <row r="19" spans="1:2" x14ac:dyDescent="0.25">
      <c r="A19" t="s">
        <v>61</v>
      </c>
      <c r="B19" s="18">
        <f>B18/(1+Assumptions!B26)^(5-0.5*Assumptions!B32)</f>
        <v>20865755813.166943</v>
      </c>
    </row>
    <row r="20" spans="1:2" x14ac:dyDescent="0.25">
      <c r="A20" t="s">
        <v>62</v>
      </c>
      <c r="B20" s="18">
        <f>Forecast!B17+B19</f>
        <v>26779834560.097847</v>
      </c>
    </row>
    <row r="21" spans="1:2" x14ac:dyDescent="0.25">
      <c r="A21" t="s">
        <v>63</v>
      </c>
      <c r="B21" s="18">
        <f>-Assumptions!B30</f>
        <v>-5077000000</v>
      </c>
    </row>
    <row r="22" spans="1:2" x14ac:dyDescent="0.25">
      <c r="A22" t="s">
        <v>64</v>
      </c>
      <c r="B22" s="18">
        <f>B20+B21</f>
        <v>21702834560.097847</v>
      </c>
    </row>
    <row r="23" spans="1:2" x14ac:dyDescent="0.25">
      <c r="A23" s="19" t="s">
        <v>65</v>
      </c>
      <c r="B23" s="25">
        <f>B22/Assumptions!B31</f>
        <v>76.82419313308972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88.58</v>
      </c>
    </row>
    <row r="27" spans="1:3" x14ac:dyDescent="0.25">
      <c r="A27" t="s">
        <v>70</v>
      </c>
      <c r="B27" s="27">
        <v>1.3982</v>
      </c>
      <c r="C27" s="8" t="s">
        <v>71</v>
      </c>
    </row>
    <row r="28" spans="1:2" x14ac:dyDescent="0.25">
      <c r="A28" t="s">
        <v>72</v>
      </c>
      <c r="B28" s="28">
        <f>B14*B27</f>
        <v>70.63751841548232</v>
      </c>
    </row>
    <row r="29" spans="1:2" x14ac:dyDescent="0.25">
      <c r="A29" s="19" t="s">
        <v>73</v>
      </c>
      <c r="B29" s="12">
        <f>B28/B26-1</f>
        <v>-0.20255680271525944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0.079036</v>
      </c>
      <c r="B5" s="31">
        <v>69.55088986164253</v>
      </c>
      <c r="C5" s="31">
        <v>70.56977293621469</v>
      </c>
      <c r="D5" s="31">
        <v>71.72481805311116</v>
      </c>
      <c r="E5" s="31">
        <v>73.05767686896927</v>
      </c>
      <c r="F5" s="31">
        <v>74.628918134003</v>
      </c>
    </row>
    <row r="6" spans="1:6" x14ac:dyDescent="0.25">
      <c r="A6" s="30">
        <v>0.089036</v>
      </c>
      <c r="B6" s="31">
        <v>58.0071758282634</v>
      </c>
      <c r="C6" s="31">
        <v>58.27605115853563</v>
      </c>
      <c r="D6" s="31">
        <v>58.54492648880785</v>
      </c>
      <c r="E6" s="31">
        <v>58.813801819080105</v>
      </c>
      <c r="F6" s="31">
        <v>59.082677149352335</v>
      </c>
    </row>
    <row r="7" spans="1:6" x14ac:dyDescent="0.25">
      <c r="A7" s="30">
        <v>0.099036</v>
      </c>
      <c r="B7" s="31">
        <v>50.05604995333599</v>
      </c>
      <c r="C7" s="31">
        <v>50.28803497082687</v>
      </c>
      <c r="D7" s="32">
        <v>50.52001998831776</v>
      </c>
      <c r="E7" s="31">
        <v>50.75200500580863</v>
      </c>
      <c r="F7" s="31">
        <v>50.98399002329951</v>
      </c>
    </row>
    <row r="8" spans="1:6" x14ac:dyDescent="0.25">
      <c r="A8" s="30">
        <v>0.109036</v>
      </c>
      <c r="B8" s="31">
        <v>43.58363253565955</v>
      </c>
      <c r="C8" s="31">
        <v>43.78592576761949</v>
      </c>
      <c r="D8" s="31">
        <v>43.988218999579395</v>
      </c>
      <c r="E8" s="31">
        <v>44.19051223153935</v>
      </c>
      <c r="F8" s="31">
        <v>44.39280546349927</v>
      </c>
    </row>
    <row r="9" spans="1:6" x14ac:dyDescent="0.25">
      <c r="A9" s="30">
        <v>0.119036</v>
      </c>
      <c r="B9" s="31">
        <v>38.21619413554058</v>
      </c>
      <c r="C9" s="31">
        <v>38.39415728151569</v>
      </c>
      <c r="D9" s="31">
        <v>38.5721204274908</v>
      </c>
      <c r="E9" s="31">
        <v>38.75008357346592</v>
      </c>
      <c r="F9" s="31">
        <v>38.928046719441035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42010000000</v>
      </c>
      <c r="C5" s="18">
        <v>42836000000</v>
      </c>
      <c r="D5" s="18">
        <v>42797000000</v>
      </c>
      <c r="E5" s="18">
        <v>37840000000</v>
      </c>
      <c r="F5" s="8" t="s">
        <v>84</v>
      </c>
    </row>
    <row r="6" spans="1:6" x14ac:dyDescent="0.25">
      <c r="A6" t="s">
        <v>44</v>
      </c>
      <c r="B6" s="18">
        <v>2110000000</v>
      </c>
      <c r="C6" s="18">
        <v>2116000000</v>
      </c>
      <c r="D6" s="18">
        <v>2038000000</v>
      </c>
      <c r="E6" s="18">
        <v>1573000000</v>
      </c>
      <c r="F6" s="8" t="s">
        <v>85</v>
      </c>
    </row>
    <row r="7" spans="1:6" x14ac:dyDescent="0.25">
      <c r="A7" t="s">
        <v>86</v>
      </c>
      <c r="B7" s="18">
        <v>1925000000</v>
      </c>
      <c r="C7" s="18">
        <v>1928000000</v>
      </c>
      <c r="D7" s="18">
        <v>1748000000</v>
      </c>
      <c r="E7" s="18">
        <v>1419000000</v>
      </c>
      <c r="F7" s="8" t="s">
        <v>87</v>
      </c>
    </row>
    <row r="8" spans="1:6" x14ac:dyDescent="0.25">
      <c r="A8" t="s">
        <v>88</v>
      </c>
      <c r="B8" s="18">
        <v>1313000000</v>
      </c>
      <c r="C8" s="18">
        <v>2178000000</v>
      </c>
      <c r="D8" s="18">
        <v>2548000000</v>
      </c>
      <c r="E8" s="18">
        <v>1681000000</v>
      </c>
      <c r="F8" s="8" t="s">
        <v>89</v>
      </c>
    </row>
    <row r="9" spans="1:6" x14ac:dyDescent="0.25">
      <c r="A9" t="s">
        <v>90</v>
      </c>
      <c r="B9" s="18">
        <v>-347000000</v>
      </c>
      <c r="C9" s="18">
        <v>-681000000</v>
      </c>
      <c r="D9" s="18">
        <v>-221000000</v>
      </c>
      <c r="E9" s="18">
        <v>322000000</v>
      </c>
      <c r="F9" s="8" t="s">
        <v>91</v>
      </c>
    </row>
    <row r="10" spans="1:6" x14ac:dyDescent="0.25">
      <c r="A10" t="s">
        <v>92</v>
      </c>
      <c r="B10" s="18">
        <v>6689000000</v>
      </c>
      <c r="C10" s="18">
        <v>7068000000</v>
      </c>
      <c r="D10" s="18">
        <v>7223000000</v>
      </c>
      <c r="E10" s="18">
        <v>5073000000</v>
      </c>
      <c r="F10" s="8" t="s">
        <v>93</v>
      </c>
    </row>
    <row r="11" spans="1:6" x14ac:dyDescent="0.25">
      <c r="A11" t="s">
        <v>94</v>
      </c>
      <c r="B11" s="18">
        <v>1612000000</v>
      </c>
      <c r="C11" s="18">
        <v>1247000000</v>
      </c>
      <c r="D11" s="18">
        <v>1198000000</v>
      </c>
      <c r="E11" s="18">
        <v>1234000000</v>
      </c>
      <c r="F11" s="8" t="s">
        <v>95</v>
      </c>
    </row>
    <row r="12" spans="1:6" x14ac:dyDescent="0.25">
      <c r="A12" t="s">
        <v>32</v>
      </c>
      <c r="B12" s="34">
        <v>282500000</v>
      </c>
      <c r="C12" s="34">
        <v>286900000</v>
      </c>
      <c r="D12" s="34">
        <v>286600000</v>
      </c>
      <c r="E12" s="34">
        <v>291200000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2026-09-19T01:06:04Z</dcterms:modified>
</cp:coreProperties>
</file>