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<sst xmlns="http://schemas.openxmlformats.org/spreadsheetml/2006/main" count="114" uniqueCount="101">
  <si>
    <t>Medibank Private Limited (MPL.AX)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</si>
  <si>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</si>
  <si>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</si>
  <si>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</si>
  <si>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</si>
  <si>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</si>
  <si>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</si>
  <si>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</si>
  <si>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</si>
  <si>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</si>
  <si>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</si>
  <si>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</si>
  <si>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</si>
  <si>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</si>
  <si>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</si>
  <si>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</si>
  <si>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</si>
  <si>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</si>
  <si>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</si>
  <si>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</si>
  <si>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</si>
  <si>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</si>
  <si>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</si>
  <si>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</si>
  <si>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</si>
  <si>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</si>
  <si>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</si>
  <si>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</si>
  <si>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</si>
  <si>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</si>
  <si>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2026-06-30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</si>
  <si>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</si>
  <si>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</si>
  <si>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</si>
  <si>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</si>
  <si>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</si>
  <si>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</si>
  <si>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</si>
  <si>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</si>
  <si>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</si>
  <si>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</si>
  <si>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</si>
  <si>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</si>
  <si>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</si>
  <si>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</si>
  <si>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</si>
  <si>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</si>
  <si>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</si>
  <si>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</si>
  <si>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</si>
  <si>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</si>
  <si>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</si>
  <si>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</si>
  <si>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</si>
  <si>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</si>
  <si>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</si>
  <si>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</si>
  <si>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</si>
  <si>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</si>
  <si>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</si>
  <si>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</si>
  <si>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</si>
  <si>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</si>
  <si>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</si>
  <si>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</si>
  <si>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</si>
  <si>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</si>
  <si>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</si>
  <si>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</si>
  <si>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</si>
  <si>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</si>
  <si>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</si>
  <si>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</si>
  <si>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</si>
  <si>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</si>
  <si>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</si>
  <si>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</si>
  <si>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</si>
  <si>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</si>
  <si>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</si>
  <si>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</si>
  <si>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</si>
  <si>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</si>
  <si>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</si>
  <si>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</si>
  <si>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derived</t>
  </si>
  <si>
    <t>Depreciation &amp; amortisation</t>
  </si>
  <si>
    <t>reconciledDepreciation</t>
  </si>
  <si>
    <t>Capital expenditure</t>
  </si>
  <si>
    <t>capitalExpenditure</t>
  </si>
  <si>
    <t>Change in working 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</si>
  <si>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</si>
  <si>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</si>
  <si>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</si>
  <si>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</si>
  <si>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</si>
  <si>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</si>
  <si>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</si>
  <si>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Some line items were not reported and have been derived. Each one is labelled in the workings below.</t>
  </si>
  <si>
    <t>Adjusted: Reported capital expenditure averages just 0.77% of revenue, which is too low to be the company's real investment - property trusts and similar structures invest through lines that are not reported as capex. Capex has been set to 1.21%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</si>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</sst>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0.07600075695739039</v>
      </c>
    </row>
    <row r="7" spans="1:2" x14ac:dyDescent="0.25">
      <c r="A7" t="s">
        <v>5</v>
      </c>
      <c r="B7" s="6">
        <v>0.09257905377972979</v>
      </c>
    </row>
    <row r="8" spans="1:2" x14ac:dyDescent="0.25">
      <c r="A8" t="s">
        <v>6</v>
      </c>
      <c r="B8" s="6">
        <v>0.3</v>
      </c>
    </row>
    <row r="9" spans="1:2" x14ac:dyDescent="0.25">
      <c r="A9" t="s">
        <v>7</v>
      </c>
      <c r="B9" s="6">
        <v>0.012087589611214715</v>
      </c>
    </row>
    <row r="10" spans="1:2" x14ac:dyDescent="0.25">
      <c r="A10" t="s">
        <v>8</v>
      </c>
      <c r="B10" s="6">
        <v>0.012087589611214715</v>
      </c>
    </row>
    <row r="11" spans="1:2" x14ac:dyDescent="0.25">
      <c r="A11" t="s">
        <v>9</v>
      </c>
      <c r="B11" s="6">
        <v>-0.021597187343043698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11.713876426197459</v>
      </c>
    </row>
    <row r="14" spans="1:3" x14ac:dyDescent="0.25">
      <c r="A14" t="s">
        <v>12</v>
      </c>
      <c r="B14" s="6">
        <v>0.22967812561456574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0.36082</v>
      </c>
      <c r="C19" s="8" t="s">
        <v>19</v>
      </c>
    </row>
    <row r="20" spans="1:2" x14ac:dyDescent="0.25">
      <c r="A20" t="s">
        <v>20</v>
      </c>
      <c r="B20" s="10">
        <f>B17+B19*B18</f>
        <v>0.0751292</v>
      </c>
    </row>
    <row r="21" spans="1:3" x14ac:dyDescent="0.25">
      <c r="A21" t="s">
        <v>21</v>
      </c>
      <c r="B21" s="6">
        <v>0.05348</v>
      </c>
      <c r="C21" s="8" t="s">
        <v>22</v>
      </c>
    </row>
    <row r="22" spans="1:2" x14ac:dyDescent="0.25">
      <c r="A22" t="s">
        <v>23</v>
      </c>
      <c r="B22" s="11">
        <v>12585795584</v>
      </c>
    </row>
    <row r="23" spans="1:2" x14ac:dyDescent="0.25">
      <c r="A23" t="s">
        <v>24</v>
      </c>
      <c r="B23" s="11">
        <v>273900000</v>
      </c>
    </row>
    <row r="24" spans="1:2" x14ac:dyDescent="0.25">
      <c r="A24" t="s">
        <v>25</v>
      </c>
      <c r="B24" s="10">
        <f>B22/(B22+B23)</f>
        <v>0.9787008955063613</v>
      </c>
    </row>
    <row r="25" spans="1:2" x14ac:dyDescent="0.25">
      <c r="A25" t="s">
        <v>26</v>
      </c>
      <c r="B25" s="10">
        <f>1-B24</f>
        <v>0.0212991044936387</v>
      </c>
    </row>
    <row r="26" spans="1:2" x14ac:dyDescent="0.25">
      <c r="A26" t="s">
        <v>27</v>
      </c>
      <c r="B26" s="12">
        <f>B24*B20+B25*B21*(1-B8)</f>
        <v>0.07432636859450038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9342400000</v>
      </c>
      <c r="C29" s="8" t="s">
        <v>30</v>
      </c>
    </row>
    <row r="30" spans="1:2" x14ac:dyDescent="0.25">
      <c r="A30" t="s">
        <v>31</v>
      </c>
      <c r="B30" s="11">
        <v>-602500000</v>
      </c>
    </row>
    <row r="31" spans="1:2" x14ac:dyDescent="0.25">
      <c r="A31" t="s">
        <v>32</v>
      </c>
      <c r="B31" s="13">
        <v>2754003240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0.07600075695739039</v>
      </c>
      <c r="C5" s="10">
        <f>Assumptions!B6</f>
        <v>0.07600075695739039</v>
      </c>
      <c r="D5" s="10">
        <f>Assumptions!B6</f>
        <v>0.07600075695739039</v>
      </c>
      <c r="E5" s="10">
        <f>Assumptions!B6</f>
        <v>0.07600075695739039</v>
      </c>
      <c r="F5" s="10">
        <f>Assumptions!B6</f>
        <v>0.07600075695739039</v>
      </c>
    </row>
    <row r="6" spans="1:6" x14ac:dyDescent="0.25">
      <c r="A6" t="s">
        <v>43</v>
      </c>
      <c r="B6" s="18">
        <f>Assumptions!B29*(1+B5)</f>
        <v>10052429471.798723</v>
      </c>
      <c r="C6" s="18">
        <f>B6*(1+C5)</f>
        <v>10816421720.916206</v>
      </c>
      <c r="D6" s="18">
        <f>C6*(1+D5)</f>
        <v>11638477959.276197</v>
      </c>
      <c r="E6" s="18">
        <f>D6*(1+E5)</f>
        <v>12523011094.013092</v>
      </c>
      <c r="F6" s="18">
        <f>E6*(1+F5)</f>
        <v>13474769416.543884</v>
      </c>
    </row>
    <row r="7" spans="1:6" x14ac:dyDescent="0.25">
      <c r="A7" t="s">
        <v>5</v>
      </c>
      <c r="B7" s="10">
        <f>Assumptions!B7</f>
        <v>0.09257905377972979</v>
      </c>
      <c r="C7" s="10">
        <f>Assumptions!B7</f>
        <v>0.09257905377972979</v>
      </c>
      <c r="D7" s="10">
        <f>Assumptions!B7</f>
        <v>0.09257905377972979</v>
      </c>
      <c r="E7" s="10">
        <f>Assumptions!B7</f>
        <v>0.09257905377972979</v>
      </c>
      <c r="F7" s="10">
        <f>Assumptions!B7</f>
        <v>0.09257905377972979</v>
      </c>
    </row>
    <row r="8" spans="1:6" x14ac:dyDescent="0.25">
      <c r="A8" t="s">
        <v>44</v>
      </c>
      <c r="B8" s="18">
        <f>B6*B7</f>
        <v>930644408.6865947</v>
      </c>
      <c r="C8" s="18">
        <f>C6*C7</f>
        <v>1001374088.2049389</v>
      </c>
      <c r="D8" s="18">
        <f>D6*D7</f>
        <v>1077479276.906031</v>
      </c>
      <c r="E8" s="18">
        <f>E6*E7</f>
        <v>1159368517.5567908</v>
      </c>
      <c r="F8" s="18">
        <f>F6*F7</f>
        <v>1247481402.4836745</v>
      </c>
    </row>
    <row r="9" spans="1:6" x14ac:dyDescent="0.25">
      <c r="A9" t="s">
        <v>45</v>
      </c>
      <c r="B9" s="18">
        <f>B8*(1-Assumptions!B8)</f>
        <v>651451086.0806162</v>
      </c>
      <c r="C9" s="18">
        <f>C8*(1-Assumptions!B8)</f>
        <v>700961861.7434572</v>
      </c>
      <c r="D9" s="18">
        <f>D8*(1-Assumptions!B8)</f>
        <v>754235493.8342216</v>
      </c>
      <c r="E9" s="18">
        <f>E8*(1-Assumptions!B8)</f>
        <v>811557962.2897536</v>
      </c>
      <c r="F9" s="18">
        <f>F8*(1-Assumptions!B8)</f>
        <v>873236981.7385721</v>
      </c>
    </row>
    <row r="10" spans="1:6" x14ac:dyDescent="0.25">
      <c r="A10" t="s">
        <v>46</v>
      </c>
      <c r="B10" s="18">
        <f>B6*Assumptions!B9</f>
        <v>121509642.05078287</v>
      </c>
      <c r="C10" s="18">
        <f>C6*Assumptions!B9</f>
        <v>130744466.82426393</v>
      </c>
      <c r="D10" s="18">
        <f>D6*Assumptions!B9</f>
        <v>140681145.2708984</v>
      </c>
      <c r="E10" s="18">
        <f>E6*Assumptions!B9</f>
        <v>151373018.80111927</v>
      </c>
      <c r="F10" s="18">
        <f>F6*Assumptions!B9</f>
        <v>162877482.81292963</v>
      </c>
    </row>
    <row r="11" spans="1:6" x14ac:dyDescent="0.25">
      <c r="A11" t="s">
        <v>47</v>
      </c>
      <c r="B11" s="18">
        <f>-B6*Assumptions!B10</f>
        <v>-121509642.05078287</v>
      </c>
      <c r="C11" s="18">
        <f>-C6*Assumptions!B10</f>
        <v>-130744466.82426393</v>
      </c>
      <c r="D11" s="18">
        <f>-D6*Assumptions!B10</f>
        <v>-140681145.2708984</v>
      </c>
      <c r="E11" s="18">
        <f>-E6*Assumptions!B10</f>
        <v>-151373018.80111927</v>
      </c>
      <c r="F11" s="18">
        <f>-F6*Assumptions!B10</f>
        <v>-162877482.81292963</v>
      </c>
    </row>
    <row r="12" spans="1:6" x14ac:dyDescent="0.25">
      <c r="A12" t="s">
        <v>48</v>
      </c>
      <c r="B12" s="18">
        <f>-(B6-Assumptions!B29)*Assumptions!B11</f>
        <v>15334639.521519387</v>
      </c>
      <c r="C12" s="18">
        <f>-(C6-B6)*Assumptions!B11</f>
        <v>16500083.732823595</v>
      </c>
      <c r="D12" s="18">
        <f>-(D6-C6)*Assumptions!B11</f>
        <v>17754102.58637851</v>
      </c>
      <c r="E12" s="18">
        <f>-(E6-D6)*Assumptions!B11</f>
        <v>19103427.822042428</v>
      </c>
      <c r="F12" s="18">
        <f>-(F6-E6)*Assumptions!B11</f>
        <v>20555302.796998527</v>
      </c>
    </row>
    <row r="13" spans="1:6" x14ac:dyDescent="0.25">
      <c r="A13" s="19" t="s">
        <v>49</v>
      </c>
      <c r="B13" s="20">
        <f>B9+B10+B11+B12</f>
        <v>666785725.6021357</v>
      </c>
      <c r="C13" s="20">
        <f>C9+C10+C11+C12</f>
        <v>717461945.4762808</v>
      </c>
      <c r="D13" s="20">
        <f>D9+D10+D11+D12</f>
        <v>771989596.4206</v>
      </c>
      <c r="E13" s="20">
        <f>E9+E10+E11+E12</f>
        <v>830661390.1117959</v>
      </c>
      <c r="F13" s="20">
        <f>F9+F10+F11+F12</f>
        <v>893792284.5355706</v>
      </c>
    </row>
    <row r="14" spans="1:6" x14ac:dyDescent="0.25">
      <c r="A14" t="s">
        <v>50</v>
      </c>
      <c r="B14" s="21">
        <f>1/(1+Assumptions!$B$26)^(1-0.5*Assumptions!$B$32)</f>
        <v>0.9647879761205507</v>
      </c>
      <c r="C14" s="21">
        <f>1/(1+Assumptions!$B$26)^(2-0.5*Assumptions!$B$32)</f>
        <v>0.898039929321241</v>
      </c>
      <c r="D14" s="21">
        <f>1/(1+Assumptions!$B$26)^(3-0.5*Assumptions!$B$32)</f>
        <v>0.8359097901470219</v>
      </c>
      <c r="E14" s="21">
        <f>1/(1+Assumptions!$B$26)^(4-0.5*Assumptions!$B$32)</f>
        <v>0.7780780725326609</v>
      </c>
      <c r="F14" s="21">
        <f>1/(1+Assumptions!$B$26)^(5-0.5*Assumptions!$B$32)</f>
        <v>0.7242473937883424</v>
      </c>
    </row>
    <row r="15" spans="1:6" x14ac:dyDescent="0.25">
      <c r="A15" s="19" t="s">
        <v>51</v>
      </c>
      <c r="B15" s="20">
        <f>B13*B14</f>
        <v>643306850.7097573</v>
      </c>
      <c r="C15" s="20">
        <f>C13*C14</f>
        <v>644309474.8061993</v>
      </c>
      <c r="D15" s="20">
        <f>D13*D14</f>
        <v>645313661.5396279</v>
      </c>
      <c r="E15" s="20">
        <f>E13*E14</f>
        <v>646319413.3454869</v>
      </c>
      <c r="F15" s="20">
        <f>F13*F14</f>
        <v>647326732.6630156</v>
      </c>
    </row>
    <row r="17" spans="1:2" x14ac:dyDescent="0.25">
      <c r="A17" s="22" t="s">
        <v>52</v>
      </c>
      <c r="B17" s="23">
        <f>SUM(B15:F15)</f>
        <v>3226576133.064087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893792284.5355706</v>
      </c>
    </row>
    <row r="5" spans="1:2" x14ac:dyDescent="0.25">
      <c r="A5" t="s">
        <v>56</v>
      </c>
      <c r="B5" s="18">
        <f>IF(Assumptions!$B$33=0,B4,B4-Forecast!F11-Forecast!F10-Forecast!F12)</f>
        <v>873236981.7385721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0.10884797989841549</v>
      </c>
    </row>
    <row r="7" spans="1:2" x14ac:dyDescent="0.25">
      <c r="A7" t="s">
        <v>58</v>
      </c>
      <c r="B7" s="18">
        <f>-MAX(Forecast!F9,0)*B6</f>
        <v>-95050081.43483311</v>
      </c>
    </row>
    <row r="8" spans="1:2" x14ac:dyDescent="0.25">
      <c r="A8" t="s">
        <v>59</v>
      </c>
      <c r="B8" s="18">
        <f>IF(OR(Assumptions!$B$33=0,Assumptions!B12&lt;=0),B5,MAX(B5+B7,0))</f>
        <v>778186900.3037391</v>
      </c>
    </row>
    <row r="9" spans="1:2" x14ac:dyDescent="0.25">
      <c r="A9" t="s">
        <v>60</v>
      </c>
      <c r="B9" s="18">
        <f>B8*(1+Assumptions!B12)/(Assumptions!B26-Assumptions!B12)</f>
        <v>16170693191.881657</v>
      </c>
    </row>
    <row r="10" spans="1:2" x14ac:dyDescent="0.25">
      <c r="A10" t="s">
        <v>61</v>
      </c>
      <c r="B10" s="18">
        <f>B9/(1+Assumptions!B26)^(5-0.5*Assumptions!B32)</f>
        <v>11711582399.97118</v>
      </c>
    </row>
    <row r="11" spans="1:2" x14ac:dyDescent="0.25">
      <c r="A11" t="s">
        <v>62</v>
      </c>
      <c r="B11" s="18">
        <f>Forecast!B17+B10</f>
        <v>14938158533.035267</v>
      </c>
    </row>
    <row r="12" spans="1:2" x14ac:dyDescent="0.25">
      <c r="A12" t="s">
        <v>63</v>
      </c>
      <c r="B12" s="18">
        <f>-Assumptions!B30</f>
        <v>602500000</v>
      </c>
    </row>
    <row r="13" spans="1:2" x14ac:dyDescent="0.25">
      <c r="A13" t="s">
        <v>64</v>
      </c>
      <c r="B13" s="18">
        <f>B11+B12</f>
        <v>15540658533.035267</v>
      </c>
    </row>
    <row r="14" spans="1:2" x14ac:dyDescent="0.25">
      <c r="A14" s="19" t="s">
        <v>65</v>
      </c>
      <c r="B14" s="24">
        <f>B13/Assumptions!B31</f>
        <v>5.642934005057767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1410358885.2966042</v>
      </c>
    </row>
    <row r="18" spans="1:2" x14ac:dyDescent="0.25">
      <c r="A18" t="s">
        <v>60</v>
      </c>
      <c r="B18" s="18">
        <f>B17*Assumptions!B13</f>
        <v>16520769698.954018</v>
      </c>
    </row>
    <row r="19" spans="1:2" x14ac:dyDescent="0.25">
      <c r="A19" t="s">
        <v>61</v>
      </c>
      <c r="B19" s="18">
        <f>B18/(1+Assumptions!B26)^(5-0.5*Assumptions!B32)</f>
        <v>11965124397.844864</v>
      </c>
    </row>
    <row r="20" spans="1:2" x14ac:dyDescent="0.25">
      <c r="A20" t="s">
        <v>62</v>
      </c>
      <c r="B20" s="18">
        <f>Forecast!B17+B19</f>
        <v>15191700530.90895</v>
      </c>
    </row>
    <row r="21" spans="1:2" x14ac:dyDescent="0.25">
      <c r="A21" t="s">
        <v>63</v>
      </c>
      <c r="B21" s="18">
        <f>-Assumptions!B30</f>
        <v>602500000</v>
      </c>
    </row>
    <row r="22" spans="1:2" x14ac:dyDescent="0.25">
      <c r="A22" t="s">
        <v>64</v>
      </c>
      <c r="B22" s="18">
        <f>B20+B21</f>
        <v>15794200530.90895</v>
      </c>
    </row>
    <row r="23" spans="1:2" x14ac:dyDescent="0.25">
      <c r="A23" s="19" t="s">
        <v>65</v>
      </c>
      <c r="B23" s="25">
        <f>B22/Assumptions!B31</f>
        <v>5.734997076804075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4.57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5.642934005057767</v>
      </c>
    </row>
    <row r="29" spans="1:2" x14ac:dyDescent="0.25">
      <c r="A29" s="19" t="s">
        <v>73</v>
      </c>
      <c r="B29" s="12">
        <f>B28/B26-1</f>
        <v>0.2347776816318965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0.054326</v>
      </c>
      <c r="B5" s="31">
        <v>7.476085149930052</v>
      </c>
      <c r="C5" s="31">
        <v>8.226624406204632</v>
      </c>
      <c r="D5" s="31">
        <v>9.231238154465014</v>
      </c>
      <c r="E5" s="31">
        <v>10.64659487205179</v>
      </c>
      <c r="F5" s="31">
        <v>12.791495373406425</v>
      </c>
    </row>
    <row r="6" spans="1:6" x14ac:dyDescent="0.25">
      <c r="A6" s="30">
        <v>0.064326</v>
      </c>
      <c r="B6" s="31">
        <v>6.024922312605117</v>
      </c>
      <c r="C6" s="31">
        <v>6.449829741863068</v>
      </c>
      <c r="D6" s="31">
        <v>6.981458754112201</v>
      </c>
      <c r="E6" s="31">
        <v>7.666445244734079</v>
      </c>
      <c r="F6" s="31">
        <v>8.58323026179497</v>
      </c>
    </row>
    <row r="7" spans="1:6" x14ac:dyDescent="0.25">
      <c r="A7" s="30">
        <v>0.074326</v>
      </c>
      <c r="B7" s="31">
        <v>5.062721323163348</v>
      </c>
      <c r="C7" s="31">
        <v>5.326605138472032</v>
      </c>
      <c r="D7" s="32">
        <v>5.642973354729125</v>
      </c>
      <c r="E7" s="31">
        <v>6.029586789834422</v>
      </c>
      <c r="F7" s="31">
        <v>6.513238870089174</v>
      </c>
    </row>
    <row r="8" spans="1:6" x14ac:dyDescent="0.25">
      <c r="A8" s="30">
        <v>0.084326</v>
      </c>
      <c r="B8" s="31">
        <v>4.377906903972819</v>
      </c>
      <c r="C8" s="31">
        <v>4.552173716109716</v>
      </c>
      <c r="D8" s="31">
        <v>4.755006705239046</v>
      </c>
      <c r="E8" s="31">
        <v>4.994293303803587</v>
      </c>
      <c r="F8" s="31">
        <v>5.28111902738393</v>
      </c>
    </row>
    <row r="9" spans="1:6" x14ac:dyDescent="0.25">
      <c r="A9" s="30">
        <v>0.094326</v>
      </c>
      <c r="B9" s="31">
        <v>3.8655890054195736</v>
      </c>
      <c r="C9" s="31">
        <v>3.985778209490009</v>
      </c>
      <c r="D9" s="31">
        <v>4.122640544126702</v>
      </c>
      <c r="E9" s="31">
        <v>4.2800639700064265</v>
      </c>
      <c r="F9" s="31">
        <v>4.463247158346615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9342400000</v>
      </c>
      <c r="C5" s="18">
        <v>8546000000</v>
      </c>
      <c r="D5" s="18">
        <v>8018300000</v>
      </c>
      <c r="E5" s="18">
        <v>7499300000</v>
      </c>
      <c r="F5" s="8" t="s">
        <v>84</v>
      </c>
    </row>
    <row r="6" spans="1:6" x14ac:dyDescent="0.25">
      <c r="A6" t="s">
        <v>44</v>
      </c>
      <c r="B6" s="18">
        <v>927900000</v>
      </c>
      <c r="C6" s="18">
        <v>728800000</v>
      </c>
      <c r="D6" s="18">
        <v>711700000</v>
      </c>
      <c r="E6" s="18">
        <v>727100000</v>
      </c>
      <c r="F6" s="8" t="s">
        <v>85</v>
      </c>
    </row>
    <row r="7" spans="1:6" x14ac:dyDescent="0.25">
      <c r="A7" t="s">
        <v>86</v>
      </c>
      <c r="B7" s="18">
        <v>95100000</v>
      </c>
      <c r="C7" s="18">
        <v>96000000</v>
      </c>
      <c r="D7" s="18">
        <v>89400000</v>
      </c>
      <c r="E7" s="18">
        <v>118400000</v>
      </c>
      <c r="F7" s="8" t="s">
        <v>87</v>
      </c>
    </row>
    <row r="8" spans="1:6" x14ac:dyDescent="0.25">
      <c r="A8" t="s">
        <v>88</v>
      </c>
      <c r="B8" s="18">
        <v>91100000</v>
      </c>
      <c r="C8" s="18">
        <v>69800000</v>
      </c>
      <c r="D8" s="18">
        <v>57600000</v>
      </c>
      <c r="E8" s="18">
        <v>41900000</v>
      </c>
      <c r="F8" s="8" t="s">
        <v>89</v>
      </c>
    </row>
    <row r="9" spans="1:6" x14ac:dyDescent="0.25">
      <c r="A9" t="s">
        <v>90</v>
      </c>
      <c r="B9" s="18">
        <v>-17200000</v>
      </c>
      <c r="C9" s="18">
        <v>-15200000</v>
      </c>
      <c r="D9" s="18">
        <v>3000000</v>
      </c>
      <c r="E9" s="18">
        <v>0</v>
      </c>
      <c r="F9" s="8" t="s">
        <v>85</v>
      </c>
    </row>
    <row r="10" spans="1:6" x14ac:dyDescent="0.25">
      <c r="A10" t="s">
        <v>91</v>
      </c>
      <c r="B10" s="18">
        <v>273900000</v>
      </c>
      <c r="C10" s="18">
        <v>209000000</v>
      </c>
      <c r="D10" s="18">
        <v>218300000</v>
      </c>
      <c r="E10" s="18">
        <v>0</v>
      </c>
      <c r="F10" s="8" t="s">
        <v>92</v>
      </c>
    </row>
    <row r="11" spans="1:6" x14ac:dyDescent="0.25">
      <c r="A11" t="s">
        <v>93</v>
      </c>
      <c r="B11" s="18">
        <v>876400000</v>
      </c>
      <c r="C11" s="18">
        <v>873900000</v>
      </c>
      <c r="D11" s="18">
        <v>927900000</v>
      </c>
      <c r="E11" s="18">
        <v>695100000</v>
      </c>
      <c r="F11" s="8" t="s">
        <v>94</v>
      </c>
    </row>
    <row r="12" spans="1:6" x14ac:dyDescent="0.25">
      <c r="A12" t="s">
        <v>32</v>
      </c>
      <c r="B12" s="34">
        <v>2754003240</v>
      </c>
      <c r="C12" s="34">
        <v>2754003240</v>
      </c>
      <c r="D12" s="34">
        <v>2754003240</v>
      </c>
      <c r="E12" s="34">
        <v>2754003240</v>
      </c>
      <c r="F12" s="8" t="s">
        <v>95</v>
      </c>
    </row>
    <row r="15" spans="1:1" x14ac:dyDescent="0.25">
      <c r="A15" s="19" t="s">
        <v>96</v>
      </c>
    </row>
    <row r="16" ht="54" customHeight="1" spans="1:6" x14ac:dyDescent="0.25">
      <c r="A16" s="35" t="s">
        <v>97</v>
      </c>
      <c r="B16" s="35"/>
      <c r="C16" s="35"/>
      <c r="D16" s="35"/>
      <c r="E16" s="35"/>
      <c r="F16" s="35"/>
    </row>
    <row r="17" ht="22" customHeight="1" spans="1:6" x14ac:dyDescent="0.25">
      <c r="A17" s="35" t="s">
        <v>98</v>
      </c>
      <c r="B17" s="35"/>
      <c r="C17" s="35"/>
      <c r="D17" s="35"/>
      <c r="E17" s="35"/>
      <c r="F17" s="35"/>
    </row>
    <row r="18" ht="86" customHeight="1" spans="1:6" x14ac:dyDescent="0.25">
      <c r="A18" s="35" t="s">
        <v>99</v>
      </c>
      <c r="B18" s="35"/>
      <c r="C18" s="35"/>
      <c r="D18" s="35"/>
      <c r="E18" s="35"/>
      <c r="F18" s="35"/>
    </row>
    <row r="20" spans="1:1" x14ac:dyDescent="0.25">
      <c r="A20" s="36" t="s">
        <v>100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2026-09-19T00:06:18Z</dcterms:modified>
</cp:coreProperties>
</file>